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827" activeTab="1"/>
  </bookViews>
  <sheets>
    <sheet name="ЗФ на 01.12.23" sheetId="1" r:id="rId1"/>
    <sheet name="СпецФ на 01.12.23" sheetId="2" r:id="rId2"/>
  </sheets>
  <definedNames>
    <definedName name="_xlnm.Print_Area" localSheetId="0">'ЗФ на 01.12.23'!$A$1:$G$72</definedName>
    <definedName name="_xlnm.Print_Area" localSheetId="1">'СпецФ на 01.12.23'!$A$1:$H$67</definedName>
  </definedNames>
  <calcPr fullCalcOnLoad="1"/>
</workbook>
</file>

<file path=xl/sharedStrings.xml><?xml version="1.0" encoding="utf-8"?>
<sst xmlns="http://schemas.openxmlformats.org/spreadsheetml/2006/main" count="156" uniqueCount="76">
  <si>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</si>
  <si>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</si>
  <si>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</si>
  <si>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</si>
  <si>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</si>
  <si>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</si>
  <si>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</si>
  <si>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</si>
  <si>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</si>
  <si>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</si>
  <si>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r>
      <t>Інші послуги, пов</t>
    </r>
    <r>
      <rPr>
        <b/>
        <sz val="10"/>
        <rFont val="Arial Cyr"/>
        <family val="2"/>
      </rPr>
      <t>’</t>
    </r>
    <r>
      <rPr>
        <b/>
        <sz val="10"/>
        <rFont val="Times New Roman"/>
        <family val="1"/>
      </rPr>
      <t>язані з економічною діяльністю</t>
    </r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</si>
  <si>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</si>
  <si>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</si>
  <si>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</si>
  <si>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</si>
  <si>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</si>
  <si>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</si>
  <si>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</si>
  <si>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</si>
  <si>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</si>
  <si>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</si>
  <si>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</si>
  <si>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</si>
  <si>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</si>
  <si>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</si>
  <si>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</si>
  <si>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</si>
  <si>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</si>
  <si>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</si>
  <si>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</si>
  <si>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</si>
  <si>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</si>
  <si>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</si>
  <si>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</si>
  <si>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</si>
  <si>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</si>
  <si>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</si>
  <si>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</si>
  <si>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</si>
  <si>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</si>
  <si>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</si>
  <si>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</si>
  <si>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</si>
  <si>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</si>
  <si>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</si>
  <si>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</si>
  <si>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</si>
  <si>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</si>
  <si>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- інші видатки (без  видатків жкг)</t>
  </si>
  <si>
    <t>- оплата комун. та енергоносіїв</t>
  </si>
  <si>
    <t>у тому числі:</t>
  </si>
  <si>
    <t>зарплата приватні заклади</t>
  </si>
  <si>
    <t xml:space="preserve">- інші видатки </t>
  </si>
  <si>
    <t>- заробітна плата з нарахуваннями субвенція</t>
  </si>
  <si>
    <t xml:space="preserve">- заробітна плата з нарахуваннями місцевий </t>
  </si>
  <si>
    <t xml:space="preserve"> з них:</t>
  </si>
  <si>
    <t xml:space="preserve">РЕКОНСТРУКЦІЯ /БУДІВНИЦТВО </t>
  </si>
  <si>
    <t>тис.грн</t>
  </si>
  <si>
    <t>План  на 2023 рік  (кошторисні призначення)</t>
  </si>
  <si>
    <t xml:space="preserve">видатки за рахунок надходжень з бюджету розвитку м.Києва </t>
  </si>
  <si>
    <t xml:space="preserve"> видатки за рахунок надходжень з бюджету розвитку м.Києва </t>
  </si>
  <si>
    <t xml:space="preserve">часткова компенсація за генератори </t>
  </si>
  <si>
    <t xml:space="preserve">часткове відшкодування за придбані генератори </t>
  </si>
  <si>
    <t>капремонт ліфтів</t>
  </si>
  <si>
    <t>Поповнення статутного капіталу КП "Шкільне харчування"</t>
  </si>
  <si>
    <t>додаток 2 до листа від    .06.2023 №_________</t>
  </si>
  <si>
    <t xml:space="preserve">грошова компенсація на придбання житла </t>
  </si>
  <si>
    <t xml:space="preserve"> - медикаменти</t>
  </si>
  <si>
    <t xml:space="preserve"> - проведення капітальних ремонтів </t>
  </si>
  <si>
    <t>Виконано станом на 01.12.2023</t>
  </si>
  <si>
    <t xml:space="preserve"> план на січень-листопад</t>
  </si>
  <si>
    <t>видатки за рахунок надходжень з бюджету розвитку до плану на січень-листопад</t>
  </si>
  <si>
    <t xml:space="preserve">Затверджено розписом на 2023 рік (з урахуванням змін) </t>
  </si>
  <si>
    <t xml:space="preserve">Аналіз використання коштів загального фонду бюджету міста Києва </t>
  </si>
  <si>
    <t xml:space="preserve">Аналіз використання коштів  спеціального фонду бюджету міста Києва </t>
  </si>
  <si>
    <t xml:space="preserve"> Подільською районною в місті Києві державною адміністрацією в розрізі галузей за січень-листопад 2023 року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</si>
</sst>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1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1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212" fontId="3" fillId="32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214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12" fontId="51" fillId="0" borderId="10" xfId="0" applyNumberFormat="1" applyFont="1" applyBorder="1" applyAlignment="1">
      <alignment horizontal="center" vertical="center" wrapText="1"/>
    </xf>
    <xf numFmtId="212" fontId="52" fillId="32" borderId="10" xfId="0" applyNumberFormat="1" applyFont="1" applyFill="1" applyBorder="1" applyAlignment="1">
      <alignment horizontal="center" vertical="center" wrapText="1"/>
    </xf>
    <xf numFmtId="212" fontId="51" fillId="0" borderId="0" xfId="0" applyNumberFormat="1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12" fontId="51" fillId="3" borderId="0" xfId="0" applyNumberFormat="1" applyFont="1" applyFill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top"/>
    </xf>
    <xf numFmtId="4" fontId="5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213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14" fontId="51" fillId="0" borderId="10" xfId="0" applyNumberFormat="1" applyFont="1" applyBorder="1" applyAlignment="1">
      <alignment horizontal="center" vertical="center" wrapText="1"/>
    </xf>
    <xf numFmtId="214" fontId="2" fillId="32" borderId="10" xfId="0" applyNumberFormat="1" applyFont="1" applyFill="1" applyBorder="1" applyAlignment="1">
      <alignment horizontal="center" vertical="center" wrapText="1"/>
    </xf>
    <xf numFmtId="214" fontId="1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Border="1" applyAlignment="1">
      <alignment horizontal="center" vertical="center" wrapText="1"/>
    </xf>
    <xf numFmtId="214" fontId="3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Fill="1" applyBorder="1" applyAlignment="1">
      <alignment horizontal="center" vertical="center" wrapText="1"/>
    </xf>
    <xf numFmtId="214" fontId="2" fillId="0" borderId="10" xfId="0" applyNumberFormat="1" applyFont="1" applyFill="1" applyBorder="1" applyAlignment="1">
      <alignment horizontal="center" vertical="center" wrapText="1"/>
    </xf>
    <xf numFmtId="214" fontId="52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214" fontId="53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Fill="1" applyBorder="1" applyAlignment="1">
      <alignment horizontal="center" vertical="center" wrapText="1"/>
    </xf>
    <xf numFmtId="214" fontId="53" fillId="3" borderId="10" xfId="0" applyNumberFormat="1" applyFont="1" applyFill="1" applyBorder="1" applyAlignment="1">
      <alignment horizontal="center" vertical="center" wrapText="1"/>
    </xf>
    <xf numFmtId="214" fontId="2" fillId="3" borderId="10" xfId="0" applyNumberFormat="1" applyFont="1" applyFill="1" applyBorder="1" applyAlignment="1">
      <alignment horizontal="center" vertical="center" wrapText="1"/>
    </xf>
    <xf numFmtId="214" fontId="53" fillId="32" borderId="10" xfId="0" applyNumberFormat="1" applyFont="1" applyFill="1" applyBorder="1" applyAlignment="1">
      <alignment horizontal="center" vertical="center" wrapText="1"/>
    </xf>
    <xf numFmtId="214" fontId="51" fillId="32" borderId="10" xfId="0" applyNumberFormat="1" applyFont="1" applyFill="1" applyBorder="1" applyAlignment="1">
      <alignment horizontal="center" vertical="center" wrapText="1"/>
    </xf>
    <xf numFmtId="214" fontId="53" fillId="33" borderId="10" xfId="0" applyNumberFormat="1" applyFont="1" applyFill="1" applyBorder="1" applyAlignment="1">
      <alignment horizontal="center" vertical="center" wrapText="1"/>
    </xf>
    <xf numFmtId="214" fontId="52" fillId="32" borderId="10" xfId="0" applyNumberFormat="1" applyFont="1" applyFill="1" applyBorder="1" applyAlignment="1">
      <alignment horizontal="center" vertical="center" wrapText="1"/>
    </xf>
    <xf numFmtId="21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214" fontId="13" fillId="33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214" fontId="2" fillId="6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214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righ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3" fillId="3" borderId="10" xfId="0" applyNumberFormat="1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96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0.140625" style="1" customWidth="1"/>
    <col min="2" max="2" width="17.28125" style="18" customWidth="1"/>
    <col min="3" max="3" width="13.421875" style="18" customWidth="1"/>
    <col min="4" max="4" width="15.421875" style="18" customWidth="1"/>
    <col min="5" max="5" width="10.57421875" style="18" customWidth="1"/>
    <col min="6" max="6" width="12.8515625" style="18" customWidth="1"/>
    <col min="7" max="7" width="11.57421875" style="18" customWidth="1"/>
    <col min="8" max="8" width="12.00390625" style="18" hidden="1" customWidth="1"/>
    <col min="9" max="9" width="9.28125" style="18" bestFit="1" customWidth="1"/>
    <col min="10" max="16384" width="9.140625" style="18" customWidth="1"/>
  </cols>
  <sheetData>
    <row r="1" spans="1:7" s="1" customFormat="1" ht="11.25" customHeight="1">
      <c r="A1" s="29"/>
      <c r="B1" s="18"/>
      <c r="C1" s="18"/>
      <c r="D1" s="18"/>
      <c r="E1" s="18"/>
      <c r="F1" s="100"/>
      <c r="G1" s="100"/>
    </row>
    <row r="2" spans="2:7" s="1" customFormat="1" ht="0.75" customHeight="1">
      <c r="B2" s="18"/>
      <c r="C2" s="18"/>
      <c r="D2" s="18"/>
      <c r="E2" s="18"/>
      <c r="F2" s="18"/>
      <c r="G2" s="18"/>
    </row>
    <row r="3" spans="1:7" s="1" customFormat="1" ht="15">
      <c r="A3" s="86" t="s">
        <v>73</v>
      </c>
      <c r="B3" s="86"/>
      <c r="C3" s="86"/>
      <c r="D3" s="86"/>
      <c r="E3" s="86"/>
      <c r="F3" s="86"/>
      <c r="G3" s="86"/>
    </row>
    <row r="4" spans="1:7" s="1" customFormat="1" ht="15">
      <c r="A4" s="86" t="s">
        <v>75</v>
      </c>
      <c r="B4" s="86"/>
      <c r="C4" s="86"/>
      <c r="D4" s="86"/>
      <c r="E4" s="86"/>
      <c r="F4" s="86"/>
      <c r="G4" s="86"/>
    </row>
    <row r="5" spans="2:7" s="1" customFormat="1" ht="13.5" customHeight="1">
      <c r="B5" s="18"/>
      <c r="C5" s="18"/>
      <c r="D5" s="18"/>
      <c r="E5" s="18"/>
      <c r="F5" s="18"/>
      <c r="G5" s="13" t="s">
        <v>1</v>
      </c>
    </row>
    <row r="6" spans="1:7" s="12" customFormat="1" ht="27.75" customHeight="1">
      <c r="A6" s="87" t="s">
        <v>0</v>
      </c>
      <c r="B6" s="90" t="s">
        <v>72</v>
      </c>
      <c r="C6" s="93" t="s">
        <v>70</v>
      </c>
      <c r="D6" s="87" t="s">
        <v>69</v>
      </c>
      <c r="E6" s="94" t="s">
        <v>45</v>
      </c>
      <c r="F6" s="95"/>
      <c r="G6" s="96"/>
    </row>
    <row r="7" spans="1:7" s="12" customFormat="1" ht="19.5" customHeight="1">
      <c r="A7" s="88"/>
      <c r="B7" s="91"/>
      <c r="C7" s="93"/>
      <c r="D7" s="88"/>
      <c r="E7" s="87" t="s">
        <v>11</v>
      </c>
      <c r="F7" s="93" t="s">
        <v>18</v>
      </c>
      <c r="G7" s="93"/>
    </row>
    <row r="8" spans="1:7" s="12" customFormat="1" ht="18.75" customHeight="1">
      <c r="A8" s="89"/>
      <c r="B8" s="92"/>
      <c r="C8" s="93"/>
      <c r="D8" s="89"/>
      <c r="E8" s="89"/>
      <c r="F8" s="17" t="s">
        <v>17</v>
      </c>
      <c r="G8" s="17" t="s">
        <v>16</v>
      </c>
    </row>
    <row r="9" spans="1:8" s="26" customFormat="1" ht="36.75" customHeight="1">
      <c r="A9" s="15" t="s">
        <v>25</v>
      </c>
      <c r="B9" s="16">
        <f>B11+B12+B13</f>
        <v>107857.9</v>
      </c>
      <c r="C9" s="16">
        <f>C11+C12+C13</f>
        <v>98174.8</v>
      </c>
      <c r="D9" s="16">
        <f>D11+D12+D13</f>
        <v>94613.90000000001</v>
      </c>
      <c r="E9" s="16">
        <f>D9/B9*100</f>
        <v>87.72088089977647</v>
      </c>
      <c r="F9" s="16">
        <f>D9/C9*100</f>
        <v>96.37289813679276</v>
      </c>
      <c r="G9" s="16">
        <f>D9-C9</f>
        <v>-3560.899999999994</v>
      </c>
      <c r="H9" s="31">
        <v>692</v>
      </c>
    </row>
    <row r="10" spans="1:7" ht="15.75" customHeight="1">
      <c r="A10" s="2" t="s">
        <v>2</v>
      </c>
      <c r="B10" s="50"/>
      <c r="C10" s="50"/>
      <c r="D10" s="50"/>
      <c r="E10" s="51"/>
      <c r="F10" s="51"/>
      <c r="G10" s="52"/>
    </row>
    <row r="11" spans="1:8" s="27" customFormat="1" ht="12.75">
      <c r="A11" s="4" t="s">
        <v>13</v>
      </c>
      <c r="B11" s="53">
        <v>99082.9</v>
      </c>
      <c r="C11" s="53">
        <v>90048</v>
      </c>
      <c r="D11" s="53">
        <v>88658.3</v>
      </c>
      <c r="E11" s="54">
        <f>D11/B11*100</f>
        <v>89.47891109363978</v>
      </c>
      <c r="F11" s="54">
        <f>D11/C11*100</f>
        <v>98.4567119758351</v>
      </c>
      <c r="G11" s="54">
        <f>D11-C11</f>
        <v>-1389.699999999997</v>
      </c>
      <c r="H11" s="25"/>
    </row>
    <row r="12" spans="1:8" s="27" customFormat="1" ht="12.75">
      <c r="A12" s="4" t="s">
        <v>3</v>
      </c>
      <c r="B12" s="53">
        <v>3256.3</v>
      </c>
      <c r="C12" s="53">
        <v>2890.3</v>
      </c>
      <c r="D12" s="53">
        <v>1631.3</v>
      </c>
      <c r="E12" s="54">
        <f>D12/B12*100</f>
        <v>50.09673555876301</v>
      </c>
      <c r="F12" s="54">
        <f>D12/C12*100</f>
        <v>56.44050790575372</v>
      </c>
      <c r="G12" s="54">
        <f>D12-C12</f>
        <v>-1259.0000000000002</v>
      </c>
      <c r="H12" s="25"/>
    </row>
    <row r="13" spans="1:8" s="27" customFormat="1" ht="12.75">
      <c r="A13" s="4" t="s">
        <v>15</v>
      </c>
      <c r="B13" s="53">
        <v>5518.7</v>
      </c>
      <c r="C13" s="53">
        <v>5236.5</v>
      </c>
      <c r="D13" s="53">
        <v>4324.3</v>
      </c>
      <c r="E13" s="54">
        <f>D13/B13*100</f>
        <v>78.35722180948412</v>
      </c>
      <c r="F13" s="54">
        <f>D13/C13*100</f>
        <v>82.57996753556766</v>
      </c>
      <c r="G13" s="54">
        <f>D13-C13</f>
        <v>-912.1999999999998</v>
      </c>
      <c r="H13" s="25">
        <v>628</v>
      </c>
    </row>
    <row r="14" spans="1:8" s="31" customFormat="1" ht="20.25" customHeight="1">
      <c r="A14" s="15" t="s">
        <v>26</v>
      </c>
      <c r="B14" s="16">
        <f>B16+B20+B21+B22+B23+B24+B25</f>
        <v>1516080.5999999999</v>
      </c>
      <c r="C14" s="16">
        <f>C16+C20+C21+C22+C23+C24+C25</f>
        <v>1353892.1</v>
      </c>
      <c r="D14" s="16">
        <f>D16+D20+D21+D22+D23+D24+D25</f>
        <v>1136643.7999999998</v>
      </c>
      <c r="E14" s="16">
        <f>D14/B14*100</f>
        <v>74.97251795188197</v>
      </c>
      <c r="F14" s="16">
        <f>D14/C14*100</f>
        <v>83.95379513625936</v>
      </c>
      <c r="G14" s="16">
        <f>D14-C14</f>
        <v>-217248.30000000028</v>
      </c>
      <c r="H14" s="31">
        <v>323</v>
      </c>
    </row>
    <row r="15" spans="1:7" s="1" customFormat="1" ht="12.75">
      <c r="A15" s="2" t="s">
        <v>2</v>
      </c>
      <c r="B15" s="58"/>
      <c r="C15" s="58"/>
      <c r="D15" s="58"/>
      <c r="E15" s="51"/>
      <c r="F15" s="51"/>
      <c r="G15" s="52"/>
    </row>
    <row r="16" spans="1:7" s="25" customFormat="1" ht="12.75">
      <c r="A16" s="4" t="s">
        <v>13</v>
      </c>
      <c r="B16" s="53">
        <f>B18+B19</f>
        <v>1195606.2</v>
      </c>
      <c r="C16" s="53">
        <v>1083852.1</v>
      </c>
      <c r="D16" s="53">
        <v>970332.4</v>
      </c>
      <c r="E16" s="54">
        <f aca="true" t="shared" si="0" ref="E16:E25">D16/B16*100</f>
        <v>81.15819406088728</v>
      </c>
      <c r="F16" s="54">
        <f aca="true" t="shared" si="1" ref="F16:F25">D16/C16*100</f>
        <v>89.52627392611961</v>
      </c>
      <c r="G16" s="54">
        <f aca="true" t="shared" si="2" ref="G16:G27">D16-C16</f>
        <v>-113519.70000000007</v>
      </c>
    </row>
    <row r="17" spans="1:7" s="25" customFormat="1" ht="12.75">
      <c r="A17" s="2" t="s">
        <v>50</v>
      </c>
      <c r="B17" s="53"/>
      <c r="C17" s="53"/>
      <c r="D17" s="53"/>
      <c r="E17" s="54"/>
      <c r="F17" s="54"/>
      <c r="G17" s="54"/>
    </row>
    <row r="18" spans="1:7" s="25" customFormat="1" ht="12.75">
      <c r="A18" s="2" t="s">
        <v>53</v>
      </c>
      <c r="B18" s="53">
        <v>363029</v>
      </c>
      <c r="C18" s="53">
        <v>335555.3</v>
      </c>
      <c r="D18" s="53">
        <v>332684.8</v>
      </c>
      <c r="E18" s="54">
        <f t="shared" si="0"/>
        <v>91.64138402166218</v>
      </c>
      <c r="F18" s="54">
        <f t="shared" si="1"/>
        <v>99.14455232863257</v>
      </c>
      <c r="G18" s="54">
        <f t="shared" si="2"/>
        <v>-2870.5</v>
      </c>
    </row>
    <row r="19" spans="1:7" s="25" customFormat="1" ht="12.75">
      <c r="A19" s="2" t="s">
        <v>54</v>
      </c>
      <c r="B19" s="53">
        <v>832577.2</v>
      </c>
      <c r="C19" s="53">
        <v>748296.8</v>
      </c>
      <c r="D19" s="53">
        <v>637647.6</v>
      </c>
      <c r="E19" s="54">
        <f t="shared" si="0"/>
        <v>76.58720416557168</v>
      </c>
      <c r="F19" s="54">
        <f t="shared" si="1"/>
        <v>85.21319348151695</v>
      </c>
      <c r="G19" s="54">
        <f t="shared" si="2"/>
        <v>-110649.20000000007</v>
      </c>
    </row>
    <row r="20" spans="1:7" s="25" customFormat="1" ht="12.75">
      <c r="A20" s="4" t="s">
        <v>51</v>
      </c>
      <c r="B20" s="53">
        <v>33411.2</v>
      </c>
      <c r="C20" s="53">
        <v>30270.9</v>
      </c>
      <c r="D20" s="53">
        <v>28657.5</v>
      </c>
      <c r="E20" s="54">
        <f t="shared" si="0"/>
        <v>85.77213628962744</v>
      </c>
      <c r="F20" s="54">
        <f t="shared" si="1"/>
        <v>94.67012873750036</v>
      </c>
      <c r="G20" s="54">
        <f t="shared" si="2"/>
        <v>-1613.4000000000015</v>
      </c>
    </row>
    <row r="21" spans="1:7" s="25" customFormat="1" ht="15.75" customHeight="1">
      <c r="A21" s="4" t="s">
        <v>14</v>
      </c>
      <c r="B21" s="53">
        <v>1879.5</v>
      </c>
      <c r="C21" s="53">
        <v>1879.5</v>
      </c>
      <c r="D21" s="53">
        <v>686.7</v>
      </c>
      <c r="E21" s="54">
        <f t="shared" si="0"/>
        <v>36.53631284916201</v>
      </c>
      <c r="F21" s="54">
        <f t="shared" si="1"/>
        <v>36.53631284916201</v>
      </c>
      <c r="G21" s="54">
        <f t="shared" si="2"/>
        <v>-1192.8</v>
      </c>
    </row>
    <row r="22" spans="1:7" s="25" customFormat="1" ht="12.75">
      <c r="A22" s="4" t="s">
        <v>4</v>
      </c>
      <c r="B22" s="53">
        <v>24562.6</v>
      </c>
      <c r="C22" s="53">
        <v>22106.3</v>
      </c>
      <c r="D22" s="53">
        <v>9628.7</v>
      </c>
      <c r="E22" s="54">
        <f t="shared" si="0"/>
        <v>39.2006546538233</v>
      </c>
      <c r="F22" s="54">
        <f t="shared" si="1"/>
        <v>43.55636176112692</v>
      </c>
      <c r="G22" s="54">
        <f t="shared" si="2"/>
        <v>-12477.599999999999</v>
      </c>
    </row>
    <row r="23" spans="1:7" s="25" customFormat="1" ht="12.75">
      <c r="A23" s="4" t="s">
        <v>3</v>
      </c>
      <c r="B23" s="53">
        <v>135942</v>
      </c>
      <c r="C23" s="53">
        <v>131329.8</v>
      </c>
      <c r="D23" s="55">
        <v>69883.3</v>
      </c>
      <c r="E23" s="54">
        <f t="shared" si="0"/>
        <v>51.40670285857204</v>
      </c>
      <c r="F23" s="54">
        <f t="shared" si="1"/>
        <v>53.212066111423304</v>
      </c>
      <c r="G23" s="54">
        <f t="shared" si="2"/>
        <v>-61446.499999999985</v>
      </c>
    </row>
    <row r="24" spans="1:8" s="25" customFormat="1" ht="12.75">
      <c r="A24" s="4" t="s">
        <v>20</v>
      </c>
      <c r="B24" s="53">
        <v>59.7</v>
      </c>
      <c r="C24" s="53">
        <v>57.9</v>
      </c>
      <c r="D24" s="53">
        <v>36.2</v>
      </c>
      <c r="E24" s="54">
        <f t="shared" si="0"/>
        <v>60.63651591289783</v>
      </c>
      <c r="F24" s="54">
        <f t="shared" si="1"/>
        <v>62.52158894645942</v>
      </c>
      <c r="G24" s="54">
        <f t="shared" si="2"/>
        <v>-21.699999999999996</v>
      </c>
      <c r="H24" s="25">
        <v>162</v>
      </c>
    </row>
    <row r="25" spans="1:8" s="25" customFormat="1" ht="12.75" customHeight="1">
      <c r="A25" s="4" t="s">
        <v>15</v>
      </c>
      <c r="B25" s="53">
        <v>124619.4</v>
      </c>
      <c r="C25" s="53">
        <v>84395.6</v>
      </c>
      <c r="D25" s="53">
        <v>57419</v>
      </c>
      <c r="E25" s="54">
        <f t="shared" si="0"/>
        <v>46.07549065394313</v>
      </c>
      <c r="F25" s="54">
        <f t="shared" si="1"/>
        <v>68.03553739768424</v>
      </c>
      <c r="G25" s="54">
        <f t="shared" si="2"/>
        <v>-26976.600000000006</v>
      </c>
      <c r="H25" s="25">
        <v>450</v>
      </c>
    </row>
    <row r="26" spans="1:7" s="25" customFormat="1" ht="12.75" customHeight="1">
      <c r="A26" s="39" t="s">
        <v>32</v>
      </c>
      <c r="B26" s="53">
        <v>26832.9</v>
      </c>
      <c r="C26" s="53">
        <v>26776.1</v>
      </c>
      <c r="D26" s="53">
        <v>16435.5</v>
      </c>
      <c r="E26" s="54">
        <f>D26/B26*100</f>
        <v>61.251299710430104</v>
      </c>
      <c r="F26" s="54">
        <f>D26/C26*100</f>
        <v>61.38123177012336</v>
      </c>
      <c r="G26" s="54">
        <f t="shared" si="2"/>
        <v>-10340.599999999999</v>
      </c>
    </row>
    <row r="27" spans="1:7" s="25" customFormat="1" ht="12.75">
      <c r="A27" s="39" t="s">
        <v>34</v>
      </c>
      <c r="B27" s="53">
        <v>97454.7</v>
      </c>
      <c r="C27" s="53">
        <v>57287.6</v>
      </c>
      <c r="D27" s="53">
        <v>40858.2</v>
      </c>
      <c r="E27" s="54">
        <f>D27/B27*100</f>
        <v>41.92532530498785</v>
      </c>
      <c r="F27" s="54">
        <f>D27/C27*100</f>
        <v>71.32119341707454</v>
      </c>
      <c r="G27" s="54">
        <f t="shared" si="2"/>
        <v>-16429.4</v>
      </c>
    </row>
    <row r="28" spans="1:10" s="28" customFormat="1" ht="29.25" customHeight="1" hidden="1">
      <c r="A28" s="79" t="s">
        <v>35</v>
      </c>
      <c r="B28" s="77"/>
      <c r="C28" s="60"/>
      <c r="D28" s="60"/>
      <c r="E28" s="60"/>
      <c r="F28" s="60"/>
      <c r="G28" s="60"/>
      <c r="H28" s="36">
        <v>881</v>
      </c>
      <c r="I28" s="26"/>
      <c r="J28" s="36"/>
    </row>
    <row r="29" spans="1:9" s="30" customFormat="1" ht="36" customHeight="1">
      <c r="A29" s="15" t="s">
        <v>27</v>
      </c>
      <c r="B29" s="16">
        <f>B31+B32+B33+B34+B35+B36</f>
        <v>30907.800000000003</v>
      </c>
      <c r="C29" s="16">
        <f>C31+C32+C33+C34+C35+C36</f>
        <v>28534.5</v>
      </c>
      <c r="D29" s="16">
        <f>D31+D32+D33+D34+D35+D36</f>
        <v>26285.699999999997</v>
      </c>
      <c r="E29" s="16">
        <f>D29/B29*100</f>
        <v>85.04552248946867</v>
      </c>
      <c r="F29" s="16">
        <f>D29/C29*100</f>
        <v>92.11901382536928</v>
      </c>
      <c r="G29" s="16">
        <f>D29-C29</f>
        <v>-2248.800000000003</v>
      </c>
      <c r="H29" s="30">
        <v>229</v>
      </c>
      <c r="I29" s="31"/>
    </row>
    <row r="30" spans="1:7" s="1" customFormat="1" ht="12.75">
      <c r="A30" s="2" t="s">
        <v>2</v>
      </c>
      <c r="B30" s="58"/>
      <c r="C30" s="58"/>
      <c r="D30" s="58"/>
      <c r="E30" s="51"/>
      <c r="F30" s="51"/>
      <c r="G30" s="52"/>
    </row>
    <row r="31" spans="1:7" s="25" customFormat="1" ht="12.75">
      <c r="A31" s="4" t="s">
        <v>13</v>
      </c>
      <c r="B31" s="53">
        <v>23018.4</v>
      </c>
      <c r="C31" s="53">
        <v>21066</v>
      </c>
      <c r="D31" s="53">
        <v>20483.1</v>
      </c>
      <c r="E31" s="54">
        <f>D31/B31*100</f>
        <v>88.98576790741318</v>
      </c>
      <c r="F31" s="54">
        <f aca="true" t="shared" si="3" ref="F31:F36">D31/C31*100</f>
        <v>97.23298205639418</v>
      </c>
      <c r="G31" s="54">
        <f>D31-C31</f>
        <v>-582.9000000000015</v>
      </c>
    </row>
    <row r="32" spans="1:7" s="25" customFormat="1" ht="12.75" hidden="1">
      <c r="A32" s="4" t="s">
        <v>14</v>
      </c>
      <c r="B32" s="53"/>
      <c r="C32" s="53"/>
      <c r="D32" s="53"/>
      <c r="E32" s="54"/>
      <c r="F32" s="54"/>
      <c r="G32" s="54"/>
    </row>
    <row r="33" spans="1:7" s="25" customFormat="1" ht="12.75" hidden="1">
      <c r="A33" s="4" t="s">
        <v>4</v>
      </c>
      <c r="B33" s="53"/>
      <c r="C33" s="53"/>
      <c r="D33" s="53"/>
      <c r="E33" s="54"/>
      <c r="F33" s="54"/>
      <c r="G33" s="54"/>
    </row>
    <row r="34" spans="1:7" s="25" customFormat="1" ht="12.75">
      <c r="A34" s="4" t="s">
        <v>3</v>
      </c>
      <c r="B34" s="53">
        <v>2582.5</v>
      </c>
      <c r="C34" s="53">
        <v>2221.4</v>
      </c>
      <c r="D34" s="53">
        <v>984.7</v>
      </c>
      <c r="E34" s="54">
        <f aca="true" t="shared" si="4" ref="E34:E41">D34/B34*100</f>
        <v>38.1297192642788</v>
      </c>
      <c r="F34" s="54">
        <f t="shared" si="3"/>
        <v>44.32790132348969</v>
      </c>
      <c r="G34" s="54">
        <f>D34-C34</f>
        <v>-1236.7</v>
      </c>
    </row>
    <row r="35" spans="1:7" s="25" customFormat="1" ht="12.75">
      <c r="A35" s="4" t="s">
        <v>20</v>
      </c>
      <c r="B35" s="53">
        <v>3931.5</v>
      </c>
      <c r="C35" s="53">
        <v>3931.5</v>
      </c>
      <c r="D35" s="55">
        <v>3922.8</v>
      </c>
      <c r="E35" s="54">
        <f t="shared" si="4"/>
        <v>99.77871041587181</v>
      </c>
      <c r="F35" s="54">
        <f t="shared" si="3"/>
        <v>99.77871041587181</v>
      </c>
      <c r="G35" s="54">
        <f>D35-C35</f>
        <v>-8.699999999999818</v>
      </c>
    </row>
    <row r="36" spans="1:8" s="25" customFormat="1" ht="12.75">
      <c r="A36" s="4" t="s">
        <v>52</v>
      </c>
      <c r="B36" s="53">
        <v>1375.4</v>
      </c>
      <c r="C36" s="53">
        <v>1315.6</v>
      </c>
      <c r="D36" s="53">
        <v>895.1</v>
      </c>
      <c r="E36" s="54">
        <f t="shared" si="4"/>
        <v>65.07924967282244</v>
      </c>
      <c r="F36" s="54">
        <f t="shared" si="3"/>
        <v>68.03739738522347</v>
      </c>
      <c r="G36" s="54">
        <f>D36-C36</f>
        <v>-420.4999999999999</v>
      </c>
      <c r="H36" s="25">
        <v>314</v>
      </c>
    </row>
    <row r="37" spans="1:7" s="27" customFormat="1" ht="17.25" customHeight="1" hidden="1">
      <c r="A37" s="76" t="s">
        <v>31</v>
      </c>
      <c r="B37" s="57"/>
      <c r="C37" s="57"/>
      <c r="D37" s="57"/>
      <c r="E37" s="67"/>
      <c r="F37" s="67"/>
      <c r="G37" s="67">
        <f>D37-C37</f>
        <v>0</v>
      </c>
    </row>
    <row r="38" spans="1:8" s="31" customFormat="1" ht="27" customHeight="1">
      <c r="A38" s="15" t="s">
        <v>28</v>
      </c>
      <c r="B38" s="16">
        <f>B40+B41+B42</f>
        <v>1845.3</v>
      </c>
      <c r="C38" s="16">
        <f>C40+C41</f>
        <v>1725.3</v>
      </c>
      <c r="D38" s="16">
        <f>D40+D41</f>
        <v>391.79999999999995</v>
      </c>
      <c r="E38" s="16">
        <f t="shared" si="4"/>
        <v>21.232319947975935</v>
      </c>
      <c r="F38" s="16">
        <f>D38/C38*100</f>
        <v>22.709094070596418</v>
      </c>
      <c r="G38" s="16">
        <f>D38-C38</f>
        <v>-1333.5</v>
      </c>
      <c r="H38" s="31">
        <v>425</v>
      </c>
    </row>
    <row r="39" spans="1:7" s="1" customFormat="1" ht="15.75" customHeight="1">
      <c r="A39" s="2" t="s">
        <v>2</v>
      </c>
      <c r="B39" s="58"/>
      <c r="C39" s="58"/>
      <c r="D39" s="58"/>
      <c r="E39" s="54"/>
      <c r="F39" s="51"/>
      <c r="G39" s="52"/>
    </row>
    <row r="40" spans="1:7" s="25" customFormat="1" ht="12.75">
      <c r="A40" s="4" t="s">
        <v>46</v>
      </c>
      <c r="B40" s="53">
        <v>1245.3</v>
      </c>
      <c r="C40" s="53">
        <v>1245.3</v>
      </c>
      <c r="D40" s="53">
        <v>211.7</v>
      </c>
      <c r="E40" s="54">
        <f t="shared" si="4"/>
        <v>16.999919698064723</v>
      </c>
      <c r="F40" s="54">
        <f>D40/C40*100</f>
        <v>16.999919698064723</v>
      </c>
      <c r="G40" s="54">
        <f>D40-C40</f>
        <v>-1033.6</v>
      </c>
    </row>
    <row r="41" spans="1:7" s="25" customFormat="1" ht="12.75">
      <c r="A41" s="4" t="s">
        <v>23</v>
      </c>
      <c r="B41" s="53">
        <v>600</v>
      </c>
      <c r="C41" s="53">
        <v>480</v>
      </c>
      <c r="D41" s="53">
        <v>180.1</v>
      </c>
      <c r="E41" s="54">
        <f t="shared" si="4"/>
        <v>30.016666666666662</v>
      </c>
      <c r="F41" s="54">
        <f>D41/C41*100</f>
        <v>37.52083333333333</v>
      </c>
      <c r="G41" s="54">
        <f>D41-C41</f>
        <v>-299.9</v>
      </c>
    </row>
    <row r="42" spans="1:7" s="24" customFormat="1" ht="0.75" customHeight="1" hidden="1">
      <c r="A42" s="76" t="s">
        <v>31</v>
      </c>
      <c r="B42" s="61"/>
      <c r="C42" s="61"/>
      <c r="D42" s="61"/>
      <c r="E42" s="67"/>
      <c r="F42" s="67"/>
      <c r="G42" s="67"/>
    </row>
    <row r="43" spans="1:7" s="33" customFormat="1" ht="21.75" customHeight="1" hidden="1">
      <c r="A43" s="80"/>
      <c r="B43" s="60"/>
      <c r="C43" s="60"/>
      <c r="D43" s="60"/>
      <c r="E43" s="60"/>
      <c r="F43" s="60"/>
      <c r="G43" s="61"/>
    </row>
    <row r="44" spans="1:8" s="31" customFormat="1" ht="12.75">
      <c r="A44" s="15" t="s">
        <v>29</v>
      </c>
      <c r="B44" s="16">
        <f>B46+B47+B48</f>
        <v>24753.2</v>
      </c>
      <c r="C44" s="16">
        <f>C46+C47+C48</f>
        <v>22681.5</v>
      </c>
      <c r="D44" s="16">
        <f>D46+D47+D48</f>
        <v>20166.5</v>
      </c>
      <c r="E44" s="16">
        <f>D44/B44*100</f>
        <v>81.47027455036117</v>
      </c>
      <c r="F44" s="16">
        <f>D44/C44*100</f>
        <v>88.9116680995525</v>
      </c>
      <c r="G44" s="16">
        <f>D44-C44</f>
        <v>-2515</v>
      </c>
      <c r="H44" s="31">
        <v>197</v>
      </c>
    </row>
    <row r="45" spans="1:7" s="1" customFormat="1" ht="20.25" customHeight="1">
      <c r="A45" s="2" t="s">
        <v>2</v>
      </c>
      <c r="B45" s="58"/>
      <c r="C45" s="58"/>
      <c r="D45" s="58"/>
      <c r="E45" s="51"/>
      <c r="F45" s="51"/>
      <c r="G45" s="52"/>
    </row>
    <row r="46" spans="1:7" s="25" customFormat="1" ht="12.75">
      <c r="A46" s="4" t="s">
        <v>13</v>
      </c>
      <c r="B46" s="53">
        <v>19836.4</v>
      </c>
      <c r="C46" s="53">
        <v>18253.7</v>
      </c>
      <c r="D46" s="53">
        <v>17960.7</v>
      </c>
      <c r="E46" s="54">
        <f>D46/B46*100</f>
        <v>90.54415115645983</v>
      </c>
      <c r="F46" s="54">
        <f>D46/C46*100</f>
        <v>98.39484597643218</v>
      </c>
      <c r="G46" s="54">
        <f>D46-C46</f>
        <v>-293</v>
      </c>
    </row>
    <row r="47" spans="1:7" s="25" customFormat="1" ht="12.75">
      <c r="A47" s="4" t="s">
        <v>49</v>
      </c>
      <c r="B47" s="53">
        <v>2132</v>
      </c>
      <c r="C47" s="53">
        <v>1723.5</v>
      </c>
      <c r="D47" s="53">
        <v>1185.6</v>
      </c>
      <c r="E47" s="54">
        <f>D47/B47*100</f>
        <v>55.60975609756097</v>
      </c>
      <c r="F47" s="54">
        <f>D47/C47*100</f>
        <v>68.79025239338554</v>
      </c>
      <c r="G47" s="54">
        <f>D47-C47</f>
        <v>-537.9000000000001</v>
      </c>
    </row>
    <row r="48" spans="1:8" s="25" customFormat="1" ht="12.75">
      <c r="A48" s="4" t="s">
        <v>15</v>
      </c>
      <c r="B48" s="53">
        <v>2784.8</v>
      </c>
      <c r="C48" s="53">
        <v>2704.3</v>
      </c>
      <c r="D48" s="53">
        <v>1020.2</v>
      </c>
      <c r="E48" s="54">
        <f>D48/B48*100</f>
        <v>36.634587762137315</v>
      </c>
      <c r="F48" s="54">
        <f>D48/C48*100</f>
        <v>37.72510446326221</v>
      </c>
      <c r="G48" s="54">
        <f>D48-C48</f>
        <v>-1684.1000000000001</v>
      </c>
      <c r="H48" s="25">
        <v>461</v>
      </c>
    </row>
    <row r="49" spans="1:7" s="26" customFormat="1" ht="12.75" customHeight="1" hidden="1">
      <c r="A49" s="81" t="s">
        <v>5</v>
      </c>
      <c r="B49" s="62"/>
      <c r="C49" s="62"/>
      <c r="D49" s="62"/>
      <c r="E49" s="62" t="e">
        <f>D49/B49*100</f>
        <v>#DIV/0!</v>
      </c>
      <c r="F49" s="62" t="e">
        <f>D49/C49*100</f>
        <v>#DIV/0!</v>
      </c>
      <c r="G49" s="62">
        <f>D49-C49</f>
        <v>0</v>
      </c>
    </row>
    <row r="50" spans="1:7" ht="12.75" customHeight="1" hidden="1">
      <c r="A50" s="75" t="s">
        <v>2</v>
      </c>
      <c r="B50" s="50"/>
      <c r="C50" s="50"/>
      <c r="D50" s="50"/>
      <c r="E50" s="64"/>
      <c r="F50" s="64"/>
      <c r="G50" s="65"/>
    </row>
    <row r="51" spans="1:7" s="27" customFormat="1" ht="0.75" customHeight="1">
      <c r="A51" s="76" t="s">
        <v>31</v>
      </c>
      <c r="B51" s="57"/>
      <c r="C51" s="57"/>
      <c r="D51" s="57"/>
      <c r="E51" s="67" t="e">
        <f>D51/B51*100</f>
        <v>#DIV/0!</v>
      </c>
      <c r="F51" s="67"/>
      <c r="G51" s="67">
        <f>D51-C51</f>
        <v>0</v>
      </c>
    </row>
    <row r="52" spans="1:8" s="31" customFormat="1" ht="20.25" customHeight="1">
      <c r="A52" s="15" t="s">
        <v>30</v>
      </c>
      <c r="B52" s="16">
        <f>B54+B56+B57</f>
        <v>13990.5</v>
      </c>
      <c r="C52" s="16">
        <f>C54+C56+C57</f>
        <v>12856.199999999999</v>
      </c>
      <c r="D52" s="16">
        <f>D54+D56+D57</f>
        <v>9272.199999999999</v>
      </c>
      <c r="E52" s="16">
        <f>D52/B52*100</f>
        <v>66.27497230263393</v>
      </c>
      <c r="F52" s="16">
        <f>D52/C52*100</f>
        <v>72.1224000871175</v>
      </c>
      <c r="G52" s="16">
        <f>D52-C52</f>
        <v>-3584</v>
      </c>
      <c r="H52" s="31">
        <v>73</v>
      </c>
    </row>
    <row r="53" spans="1:7" s="1" customFormat="1" ht="12.75">
      <c r="A53" s="6" t="s">
        <v>2</v>
      </c>
      <c r="B53" s="58"/>
      <c r="C53" s="58"/>
      <c r="D53" s="58"/>
      <c r="E53" s="51"/>
      <c r="F53" s="51"/>
      <c r="G53" s="52"/>
    </row>
    <row r="54" spans="1:7" s="25" customFormat="1" ht="12.75">
      <c r="A54" s="4" t="s">
        <v>13</v>
      </c>
      <c r="B54" s="53">
        <v>10242.8</v>
      </c>
      <c r="C54" s="53">
        <v>9314.5</v>
      </c>
      <c r="D54" s="53">
        <v>8206.3</v>
      </c>
      <c r="E54" s="54">
        <f>D54/B54*100</f>
        <v>80.11774124262897</v>
      </c>
      <c r="F54" s="54">
        <f>D54/C54*100</f>
        <v>88.10242095657308</v>
      </c>
      <c r="G54" s="54">
        <f>D54-C54</f>
        <v>-1108.2000000000007</v>
      </c>
    </row>
    <row r="55" spans="1:7" s="25" customFormat="1" ht="15.75" customHeight="1" hidden="1">
      <c r="A55" s="4" t="s">
        <v>44</v>
      </c>
      <c r="B55" s="53"/>
      <c r="C55" s="53"/>
      <c r="D55" s="53"/>
      <c r="E55" s="54"/>
      <c r="F55" s="54"/>
      <c r="G55" s="54"/>
    </row>
    <row r="56" spans="1:7" s="25" customFormat="1" ht="12.75">
      <c r="A56" s="4" t="s">
        <v>3</v>
      </c>
      <c r="B56" s="53">
        <v>904</v>
      </c>
      <c r="C56" s="53">
        <v>815.3</v>
      </c>
      <c r="D56" s="53">
        <v>124.4</v>
      </c>
      <c r="E56" s="54">
        <f aca="true" t="shared" si="5" ref="E56:E63">D56/B56*100</f>
        <v>13.761061946902656</v>
      </c>
      <c r="F56" s="54">
        <f>D56/C56*100</f>
        <v>15.258187170366739</v>
      </c>
      <c r="G56" s="54">
        <f>D56-C56</f>
        <v>-690.9</v>
      </c>
    </row>
    <row r="57" spans="1:8" s="25" customFormat="1" ht="12.75">
      <c r="A57" s="4" t="s">
        <v>15</v>
      </c>
      <c r="B57" s="53">
        <v>2843.7</v>
      </c>
      <c r="C57" s="53">
        <v>2726.4</v>
      </c>
      <c r="D57" s="53">
        <v>941.5</v>
      </c>
      <c r="E57" s="54">
        <f t="shared" si="5"/>
        <v>33.108274431198794</v>
      </c>
      <c r="F57" s="54">
        <f>D57/C57*100</f>
        <v>34.53271713615023</v>
      </c>
      <c r="G57" s="54">
        <f>D57-C57</f>
        <v>-1784.9</v>
      </c>
      <c r="H57" s="25">
        <v>352</v>
      </c>
    </row>
    <row r="58" spans="1:8" s="26" customFormat="1" ht="25.5" customHeight="1" hidden="1">
      <c r="A58" s="8" t="s">
        <v>10</v>
      </c>
      <c r="B58" s="62"/>
      <c r="C58" s="62"/>
      <c r="D58" s="62"/>
      <c r="E58" s="63" t="e">
        <f t="shared" si="5"/>
        <v>#DIV/0!</v>
      </c>
      <c r="F58" s="51" t="e">
        <f>D58/C58*100</f>
        <v>#DIV/0!</v>
      </c>
      <c r="G58" s="52">
        <f aca="true" t="shared" si="6" ref="G58:G63">D58-C58</f>
        <v>0</v>
      </c>
      <c r="H58" s="31"/>
    </row>
    <row r="59" spans="1:8" s="26" customFormat="1" ht="12.75" customHeight="1" hidden="1">
      <c r="A59" s="8" t="s">
        <v>6</v>
      </c>
      <c r="B59" s="62"/>
      <c r="C59" s="62"/>
      <c r="D59" s="62"/>
      <c r="E59" s="63" t="e">
        <f t="shared" si="5"/>
        <v>#DIV/0!</v>
      </c>
      <c r="F59" s="63" t="e">
        <f>D59/C59*100</f>
        <v>#DIV/0!</v>
      </c>
      <c r="G59" s="63">
        <f t="shared" si="6"/>
        <v>0</v>
      </c>
      <c r="H59" s="31"/>
    </row>
    <row r="60" spans="1:8" s="23" customFormat="1" ht="12.75" hidden="1">
      <c r="A60" s="14" t="s">
        <v>7</v>
      </c>
      <c r="B60" s="66"/>
      <c r="C60" s="66"/>
      <c r="D60" s="66">
        <v>0</v>
      </c>
      <c r="E60" s="16" t="e">
        <f t="shared" si="5"/>
        <v>#DIV/0!</v>
      </c>
      <c r="F60" s="16"/>
      <c r="G60" s="16">
        <f t="shared" si="6"/>
        <v>0</v>
      </c>
      <c r="H60" s="10"/>
    </row>
    <row r="61" spans="1:8" s="26" customFormat="1" ht="38.25" customHeight="1" hidden="1">
      <c r="A61" s="8" t="s">
        <v>8</v>
      </c>
      <c r="B61" s="62"/>
      <c r="C61" s="62"/>
      <c r="D61" s="62"/>
      <c r="E61" s="63" t="e">
        <f t="shared" si="5"/>
        <v>#DIV/0!</v>
      </c>
      <c r="F61" s="63" t="e">
        <f>D61/C61*100</f>
        <v>#DIV/0!</v>
      </c>
      <c r="G61" s="63">
        <f t="shared" si="6"/>
        <v>0</v>
      </c>
      <c r="H61" s="31"/>
    </row>
    <row r="62" spans="1:8" s="26" customFormat="1" ht="30.75" customHeight="1" hidden="1">
      <c r="A62" s="8" t="s">
        <v>12</v>
      </c>
      <c r="B62" s="62"/>
      <c r="C62" s="62"/>
      <c r="D62" s="62"/>
      <c r="E62" s="63" t="e">
        <f t="shared" si="5"/>
        <v>#DIV/0!</v>
      </c>
      <c r="F62" s="63" t="e">
        <f>D62/C62*100</f>
        <v>#DIV/0!</v>
      </c>
      <c r="G62" s="63">
        <f t="shared" si="6"/>
        <v>0</v>
      </c>
      <c r="H62" s="31"/>
    </row>
    <row r="63" spans="1:7" s="32" customFormat="1" ht="28.5" customHeight="1">
      <c r="A63" s="70" t="s">
        <v>9</v>
      </c>
      <c r="B63" s="71">
        <f>B61+B60+B59+B58+B52+B49+B44+B38+B29+B14+B9+B62</f>
        <v>1695435.2999999998</v>
      </c>
      <c r="C63" s="71">
        <f>C61+C60+C59+C58+C52+C49+C44+C38+C29+C14+C9+C62</f>
        <v>1517864.4000000001</v>
      </c>
      <c r="D63" s="71">
        <f>D61+D60+D59+D58+D52+D49+D44+D38+D29+D14+D9+D62</f>
        <v>1287373.8999999997</v>
      </c>
      <c r="E63" s="71">
        <f t="shared" si="5"/>
        <v>75.931762185204</v>
      </c>
      <c r="F63" s="71">
        <f>D63/C63*100</f>
        <v>84.81481613245553</v>
      </c>
      <c r="G63" s="71">
        <f t="shared" si="6"/>
        <v>-230490.50000000047</v>
      </c>
    </row>
    <row r="64" spans="1:7" ht="12.75">
      <c r="A64" s="7" t="s">
        <v>2</v>
      </c>
      <c r="B64" s="50"/>
      <c r="C64" s="50"/>
      <c r="D64" s="50"/>
      <c r="E64" s="51"/>
      <c r="F64" s="64"/>
      <c r="G64" s="65"/>
    </row>
    <row r="65" spans="1:8" s="27" customFormat="1" ht="12.75">
      <c r="A65" s="4" t="s">
        <v>13</v>
      </c>
      <c r="B65" s="53">
        <f>B11+B16+B31+B46+B54</f>
        <v>1347786.6999999997</v>
      </c>
      <c r="C65" s="53">
        <f>C11+C16+C31+C46+C54</f>
        <v>1222534.3</v>
      </c>
      <c r="D65" s="53">
        <f>D11+D16+D31+D46+D54</f>
        <v>1105640.8</v>
      </c>
      <c r="E65" s="54">
        <f aca="true" t="shared" si="7" ref="E65:E70">D65/B65*100</f>
        <v>82.03381143321864</v>
      </c>
      <c r="F65" s="54">
        <f aca="true" t="shared" si="8" ref="F65:F74">D65/C65*100</f>
        <v>90.43842778071748</v>
      </c>
      <c r="G65" s="54">
        <f aca="true" t="shared" si="9" ref="G65:G72">D65-C65</f>
        <v>-116893.5</v>
      </c>
      <c r="H65" s="42">
        <f>G87/1000</f>
        <v>756606.95649</v>
      </c>
    </row>
    <row r="66" spans="1:8" s="27" customFormat="1" ht="12.75">
      <c r="A66" s="4" t="s">
        <v>14</v>
      </c>
      <c r="B66" s="53">
        <f>B21+B32+B55</f>
        <v>1879.5</v>
      </c>
      <c r="C66" s="53">
        <f>C21+C32+C55</f>
        <v>1879.5</v>
      </c>
      <c r="D66" s="53">
        <f>D21+D32+D55</f>
        <v>686.7</v>
      </c>
      <c r="E66" s="53">
        <f>E21+E32+E55</f>
        <v>36.53631284916201</v>
      </c>
      <c r="F66" s="54">
        <f t="shared" si="8"/>
        <v>36.53631284916201</v>
      </c>
      <c r="G66" s="54">
        <f t="shared" si="9"/>
        <v>-1192.8</v>
      </c>
      <c r="H66" s="42">
        <f>G88/1000</f>
        <v>11055.590310000001</v>
      </c>
    </row>
    <row r="67" spans="1:8" s="27" customFormat="1" ht="12.75">
      <c r="A67" s="4" t="s">
        <v>4</v>
      </c>
      <c r="B67" s="53">
        <f>B22+B33</f>
        <v>24562.6</v>
      </c>
      <c r="C67" s="53">
        <f>C22+C33</f>
        <v>22106.3</v>
      </c>
      <c r="D67" s="53">
        <f>D22+D33</f>
        <v>9628.7</v>
      </c>
      <c r="E67" s="54">
        <f t="shared" si="7"/>
        <v>39.2006546538233</v>
      </c>
      <c r="F67" s="54">
        <f t="shared" si="8"/>
        <v>43.55636176112692</v>
      </c>
      <c r="G67" s="54">
        <f t="shared" si="9"/>
        <v>-12477.599999999999</v>
      </c>
      <c r="H67" s="42">
        <f>G89/1000</f>
        <v>28243.49723</v>
      </c>
    </row>
    <row r="68" spans="1:8" s="27" customFormat="1" ht="12.75">
      <c r="A68" s="4" t="s">
        <v>3</v>
      </c>
      <c r="B68" s="53">
        <f>B12+B23+B34+B47+B56</f>
        <v>144816.8</v>
      </c>
      <c r="C68" s="53">
        <f>C12+C23+C34+C47+C56</f>
        <v>138980.29999999996</v>
      </c>
      <c r="D68" s="53">
        <f>D12+D23+D34+D47+D56</f>
        <v>73809.3</v>
      </c>
      <c r="E68" s="54">
        <f t="shared" si="7"/>
        <v>50.96736014053619</v>
      </c>
      <c r="F68" s="54">
        <f t="shared" si="8"/>
        <v>53.10774260812505</v>
      </c>
      <c r="G68" s="54">
        <f t="shared" si="9"/>
        <v>-65170.999999999956</v>
      </c>
      <c r="H68" s="42">
        <f>G90/1000</f>
        <v>67456.47237999999</v>
      </c>
    </row>
    <row r="69" spans="1:8" s="27" customFormat="1" ht="26.25">
      <c r="A69" s="4" t="s">
        <v>21</v>
      </c>
      <c r="B69" s="53">
        <f>B24+B35</f>
        <v>3991.2</v>
      </c>
      <c r="C69" s="53">
        <f>C24+C35</f>
        <v>3989.4</v>
      </c>
      <c r="D69" s="53">
        <f>D24+D35</f>
        <v>3959</v>
      </c>
      <c r="E69" s="54">
        <f t="shared" si="7"/>
        <v>99.19322509520947</v>
      </c>
      <c r="F69" s="54">
        <f t="shared" si="8"/>
        <v>99.2379806487191</v>
      </c>
      <c r="G69" s="54">
        <f t="shared" si="9"/>
        <v>-30.40000000000009</v>
      </c>
      <c r="H69" s="42">
        <f>G91/1000</f>
        <v>2344.38477</v>
      </c>
    </row>
    <row r="70" spans="1:7" s="27" customFormat="1" ht="12.75">
      <c r="A70" s="4" t="s">
        <v>15</v>
      </c>
      <c r="B70" s="53">
        <f>B13+B25+B36+B40+B41+B48+B57+B60+B20</f>
        <v>172398.5</v>
      </c>
      <c r="C70" s="53">
        <f>C13+C25+C36+C40+C41+C48+C57+C60+C20</f>
        <v>128374.6</v>
      </c>
      <c r="D70" s="53">
        <f>D13+D25+D36+D40+D41+D48+D57+D60+D20</f>
        <v>93649.4</v>
      </c>
      <c r="E70" s="54">
        <f t="shared" si="7"/>
        <v>54.321470314416885</v>
      </c>
      <c r="F70" s="54">
        <f t="shared" si="8"/>
        <v>72.9501007208591</v>
      </c>
      <c r="G70" s="54">
        <f t="shared" si="9"/>
        <v>-34725.20000000001</v>
      </c>
    </row>
    <row r="71" spans="1:7" s="27" customFormat="1" ht="17.25" customHeight="1" hidden="1">
      <c r="A71" s="4" t="s">
        <v>48</v>
      </c>
      <c r="B71" s="53">
        <f>B70-B40-B41</f>
        <v>170553.2</v>
      </c>
      <c r="C71" s="53">
        <f>C70-C40-C41</f>
        <v>126649.3</v>
      </c>
      <c r="D71" s="53">
        <f>D70-D40-D41</f>
        <v>93257.59999999999</v>
      </c>
      <c r="E71" s="54">
        <f>D71/B71*100</f>
        <v>54.67947830940726</v>
      </c>
      <c r="F71" s="54">
        <f>D71/C71*100</f>
        <v>73.63451673242567</v>
      </c>
      <c r="G71" s="54">
        <f t="shared" si="9"/>
        <v>-33391.70000000001</v>
      </c>
    </row>
    <row r="72" spans="1:7" s="27" customFormat="1" ht="12.75" hidden="1">
      <c r="A72" s="4" t="s">
        <v>31</v>
      </c>
      <c r="B72" s="43">
        <f>B37+B42+B28</f>
        <v>0</v>
      </c>
      <c r="C72" s="5">
        <f>C37+C42</f>
        <v>0</v>
      </c>
      <c r="D72" s="5">
        <f>D37+D42</f>
        <v>0</v>
      </c>
      <c r="E72" s="9" t="e">
        <f>D72/B72*100</f>
        <v>#DIV/0!</v>
      </c>
      <c r="F72" s="9" t="e">
        <f>D72/C72*100</f>
        <v>#DIV/0!</v>
      </c>
      <c r="G72" s="9">
        <f t="shared" si="9"/>
        <v>0</v>
      </c>
    </row>
    <row r="73" spans="2:8" ht="12.75" hidden="1">
      <c r="B73" s="22">
        <f>B63-B65-B66-B67-B68-B69</f>
        <v>172398.50000000012</v>
      </c>
      <c r="H73" s="22"/>
    </row>
    <row r="74" spans="2:6" ht="12.75" hidden="1">
      <c r="B74" s="22"/>
      <c r="C74" s="20">
        <v>9368.6</v>
      </c>
      <c r="D74" s="20">
        <v>190465.2</v>
      </c>
      <c r="F74" s="21">
        <f t="shared" si="8"/>
        <v>2033.0166727152402</v>
      </c>
    </row>
    <row r="75" spans="2:6" ht="12.75" hidden="1">
      <c r="B75" s="20"/>
      <c r="C75" s="20">
        <f>C70-C74</f>
        <v>119006</v>
      </c>
      <c r="D75" s="20">
        <f>D70-D74</f>
        <v>-96815.80000000002</v>
      </c>
      <c r="F75" s="21">
        <f>D75/C75*100</f>
        <v>-81.35371325815507</v>
      </c>
    </row>
    <row r="76" ht="12.75" hidden="1"/>
    <row r="77" spans="1:4" ht="12.75" hidden="1">
      <c r="A77" s="1">
        <v>2730</v>
      </c>
      <c r="B77" s="18">
        <v>1571.4</v>
      </c>
      <c r="C77" s="18">
        <v>677</v>
      </c>
      <c r="D77" s="18">
        <v>481.7</v>
      </c>
    </row>
    <row r="78" spans="1:4" ht="12.75" hidden="1">
      <c r="A78" s="1">
        <v>2710</v>
      </c>
      <c r="B78" s="18">
        <v>71.9</v>
      </c>
      <c r="C78" s="18">
        <v>35.9</v>
      </c>
      <c r="D78" s="18">
        <v>33.6</v>
      </c>
    </row>
    <row r="79" ht="12.75" hidden="1"/>
    <row r="80" spans="1:4" ht="12.75" hidden="1">
      <c r="A80" s="1" t="s">
        <v>19</v>
      </c>
      <c r="B80" s="22">
        <f>B63-B65-B66-B67-B68-B77-B78</f>
        <v>174746.40000000014</v>
      </c>
      <c r="C80" s="22">
        <f>C63-C65-C66-C67-C68-C77-C78</f>
        <v>131651.10000000015</v>
      </c>
      <c r="D80" s="22">
        <f>D63-D65-D66-D67-D68-D77-D78</f>
        <v>97093.0999999996</v>
      </c>
    </row>
    <row r="81" spans="1:4" ht="12.75" hidden="1">
      <c r="A81" s="1" t="s">
        <v>24</v>
      </c>
      <c r="B81" s="22">
        <v>1008799.4</v>
      </c>
      <c r="C81" s="19">
        <v>937778.5</v>
      </c>
      <c r="D81" s="1">
        <v>967823.8</v>
      </c>
    </row>
    <row r="82" spans="2:4" ht="12.75" hidden="1">
      <c r="B82" s="22">
        <f>B63-B81</f>
        <v>686635.8999999998</v>
      </c>
      <c r="C82" s="22">
        <f>C63-C81</f>
        <v>580085.9000000001</v>
      </c>
      <c r="D82" s="11">
        <f>D63-D81</f>
        <v>319550.0999999996</v>
      </c>
    </row>
    <row r="83" ht="12.75" hidden="1"/>
    <row r="84" spans="2:3" ht="12.75" hidden="1">
      <c r="B84" s="22"/>
      <c r="C84" s="22"/>
    </row>
    <row r="85" ht="12.75" hidden="1"/>
    <row r="86" ht="12.75" hidden="1"/>
    <row r="87" spans="1:7" ht="12.75" hidden="1">
      <c r="A87" s="4" t="s">
        <v>13</v>
      </c>
      <c r="B87" s="22" t="e">
        <f>B65-#REF!</f>
        <v>#REF!</v>
      </c>
      <c r="C87" s="22" t="e">
        <f>C65-#REF!</f>
        <v>#REF!</v>
      </c>
      <c r="D87" s="22" t="e">
        <f>D65-#REF!</f>
        <v>#REF!</v>
      </c>
      <c r="E87" s="34">
        <v>639719963.17</v>
      </c>
      <c r="F87" s="1">
        <v>116886993.32</v>
      </c>
      <c r="G87" s="18">
        <f>E87+F87</f>
        <v>756606956.49</v>
      </c>
    </row>
    <row r="88" spans="1:7" ht="12.75" hidden="1">
      <c r="A88" s="4" t="s">
        <v>14</v>
      </c>
      <c r="B88" s="22" t="e">
        <f>B66-#REF!</f>
        <v>#REF!</v>
      </c>
      <c r="C88" s="22" t="e">
        <f>C66-#REF!</f>
        <v>#REF!</v>
      </c>
      <c r="D88" s="22" t="e">
        <f>D66-#REF!</f>
        <v>#REF!</v>
      </c>
      <c r="E88" s="37">
        <v>267624.39</v>
      </c>
      <c r="F88" s="1">
        <f>2901445.75+7886520.17</f>
        <v>10787965.92</v>
      </c>
      <c r="G88" s="38">
        <f>E88+F88</f>
        <v>11055590.31</v>
      </c>
    </row>
    <row r="89" spans="1:7" ht="12.75" hidden="1">
      <c r="A89" s="4" t="s">
        <v>4</v>
      </c>
      <c r="B89" s="22" t="e">
        <f>B67-#REF!</f>
        <v>#REF!</v>
      </c>
      <c r="C89" s="22" t="e">
        <f>C67-#REF!</f>
        <v>#REF!</v>
      </c>
      <c r="D89" s="22" t="e">
        <f>D67-#REF!</f>
        <v>#REF!</v>
      </c>
      <c r="E89" s="1">
        <v>28243497.23</v>
      </c>
      <c r="G89" s="18">
        <f>E89+F89</f>
        <v>28243497.23</v>
      </c>
    </row>
    <row r="90" spans="1:7" ht="12.75" hidden="1">
      <c r="A90" s="4" t="s">
        <v>3</v>
      </c>
      <c r="B90" s="22" t="e">
        <f>B68-#REF!</f>
        <v>#REF!</v>
      </c>
      <c r="C90" s="22" t="e">
        <f>C68-#REF!</f>
        <v>#REF!</v>
      </c>
      <c r="D90" s="22" t="e">
        <f>D68-#REF!</f>
        <v>#REF!</v>
      </c>
      <c r="E90" s="40">
        <v>61376658.7</v>
      </c>
      <c r="F90" s="1">
        <v>6079813.68</v>
      </c>
      <c r="G90" s="18">
        <f>E90+F90</f>
        <v>67456472.38</v>
      </c>
    </row>
    <row r="91" spans="1:7" ht="26.25" hidden="1">
      <c r="A91" s="4" t="s">
        <v>21</v>
      </c>
      <c r="B91" s="41" t="e">
        <f>B69-#REF!</f>
        <v>#REF!</v>
      </c>
      <c r="C91" s="41" t="e">
        <f>C69-#REF!</f>
        <v>#REF!</v>
      </c>
      <c r="D91" s="22" t="e">
        <f>D69-#REF!</f>
        <v>#REF!</v>
      </c>
      <c r="E91" s="11">
        <v>2295565.73</v>
      </c>
      <c r="F91" s="1">
        <v>48819.04</v>
      </c>
      <c r="G91" s="18">
        <f>E91+F91</f>
        <v>2344384.77</v>
      </c>
    </row>
    <row r="92" ht="12.75" hidden="1">
      <c r="G92" s="18">
        <v>492170.25</v>
      </c>
    </row>
    <row r="93" spans="1:4" ht="12.75" hidden="1">
      <c r="A93" s="4" t="s">
        <v>15</v>
      </c>
      <c r="B93" s="22" t="e">
        <f>B70-#REF!</f>
        <v>#REF!</v>
      </c>
      <c r="C93" s="22" t="e">
        <f>C70-#REF!</f>
        <v>#REF!</v>
      </c>
      <c r="D93" s="22" t="e">
        <f>D70-#REF!</f>
        <v>#REF!</v>
      </c>
    </row>
    <row r="94" ht="12.75" hidden="1"/>
    <row r="95" ht="12.75" hidden="1"/>
    <row r="96" spans="1:5" ht="12.75" hidden="1">
      <c r="A96" s="1" t="s">
        <v>33</v>
      </c>
      <c r="B96" s="18">
        <v>3999</v>
      </c>
      <c r="C96" s="18">
        <v>3453.1</v>
      </c>
      <c r="D96" s="18">
        <v>1014</v>
      </c>
      <c r="E96" s="18">
        <v>1014009</v>
      </c>
    </row>
  </sheetData>
  <sheetProtection/>
  <mergeCells count="10">
    <mergeCell ref="F7:G7"/>
    <mergeCell ref="F1:G1"/>
    <mergeCell ref="A3:G3"/>
    <mergeCell ref="A4:G4"/>
    <mergeCell ref="A6:A8"/>
    <mergeCell ref="B6:B8"/>
    <mergeCell ref="C6:C8"/>
    <mergeCell ref="D6:D8"/>
    <mergeCell ref="E6:G6"/>
    <mergeCell ref="E7:E8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67"/>
  <sheetViews>
    <sheetView showZeros="0" tabSelected="1" view="pageBreakPreview" zoomScale="85" zoomScaleSheetLayoutView="85" zoomScalePageLayoutView="0" workbookViewId="0" topLeftCell="A2">
      <pane xSplit="1" ySplit="8" topLeftCell="B10" activePane="bottomRight" state="frozen"/>
      <selection pane="topLeft" activeCell="D69" sqref="D69"/>
      <selection pane="topRight" activeCell="D69" sqref="D69"/>
      <selection pane="bottomLeft" activeCell="D69" sqref="D69"/>
      <selection pane="bottomRight" activeCell="A68" sqref="A68:IV119"/>
    </sheetView>
  </sheetViews>
  <sheetFormatPr defaultColWidth="9.140625" defaultRowHeight="12.75"/>
  <cols>
    <col min="1" max="1" width="42.57421875" style="1" customWidth="1"/>
    <col min="2" max="2" width="12.8515625" style="1" customWidth="1"/>
    <col min="3" max="3" width="14.421875" style="18" customWidth="1"/>
    <col min="4" max="4" width="11.421875" style="18" customWidth="1"/>
    <col min="5" max="5" width="12.421875" style="18" customWidth="1"/>
    <col min="6" max="6" width="14.00390625" style="1" customWidth="1"/>
    <col min="7" max="7" width="14.421875" style="18" customWidth="1"/>
    <col min="8" max="8" width="14.00390625" style="18" customWidth="1"/>
    <col min="9" max="9" width="12.00390625" style="18" hidden="1" customWidth="1"/>
    <col min="10" max="10" width="9.28125" style="18" bestFit="1" customWidth="1"/>
    <col min="11" max="16384" width="9.140625" style="18" customWidth="1"/>
  </cols>
  <sheetData>
    <row r="1" spans="3:8" s="1" customFormat="1" ht="12.75" customHeight="1" hidden="1">
      <c r="C1" s="18"/>
      <c r="D1" s="18"/>
      <c r="E1" s="18"/>
      <c r="F1" s="97" t="s">
        <v>65</v>
      </c>
      <c r="G1" s="97"/>
      <c r="H1" s="97"/>
    </row>
    <row r="2" spans="1:8" s="1" customFormat="1" ht="24" customHeight="1">
      <c r="A2" s="29"/>
      <c r="C2" s="18"/>
      <c r="D2" s="18"/>
      <c r="E2" s="18"/>
      <c r="G2" s="18"/>
      <c r="H2" s="18"/>
    </row>
    <row r="3" spans="3:8" s="1" customFormat="1" ht="12.75" hidden="1">
      <c r="C3" s="18"/>
      <c r="D3" s="18"/>
      <c r="E3" s="18"/>
      <c r="G3" s="18"/>
      <c r="H3" s="18"/>
    </row>
    <row r="4" spans="1:8" s="1" customFormat="1" ht="15">
      <c r="A4" s="86" t="s">
        <v>74</v>
      </c>
      <c r="B4" s="86"/>
      <c r="C4" s="86"/>
      <c r="D4" s="86"/>
      <c r="E4" s="86"/>
      <c r="F4" s="86"/>
      <c r="G4" s="86"/>
      <c r="H4" s="86"/>
    </row>
    <row r="5" spans="1:8" s="1" customFormat="1" ht="15">
      <c r="A5" s="86" t="s">
        <v>75</v>
      </c>
      <c r="B5" s="86"/>
      <c r="C5" s="86"/>
      <c r="D5" s="86"/>
      <c r="E5" s="86"/>
      <c r="F5" s="86"/>
      <c r="G5" s="86"/>
      <c r="H5" s="86"/>
    </row>
    <row r="6" spans="3:8" s="1" customFormat="1" ht="13.5" customHeight="1">
      <c r="C6" s="18"/>
      <c r="D6" s="18"/>
      <c r="E6" s="18"/>
      <c r="G6" s="18"/>
      <c r="H6" s="1" t="s">
        <v>57</v>
      </c>
    </row>
    <row r="7" spans="1:8" s="12" customFormat="1" ht="12" customHeight="1">
      <c r="A7" s="87" t="s">
        <v>0</v>
      </c>
      <c r="B7" s="90" t="s">
        <v>58</v>
      </c>
      <c r="C7" s="98" t="s">
        <v>55</v>
      </c>
      <c r="D7" s="99"/>
      <c r="E7" s="87" t="s">
        <v>69</v>
      </c>
      <c r="F7" s="17" t="s">
        <v>36</v>
      </c>
      <c r="G7" s="87" t="s">
        <v>37</v>
      </c>
      <c r="H7" s="85" t="s">
        <v>2</v>
      </c>
    </row>
    <row r="8" spans="1:8" s="12" customFormat="1" ht="18" customHeight="1" hidden="1">
      <c r="A8" s="88"/>
      <c r="B8" s="91"/>
      <c r="C8" s="48"/>
      <c r="D8" s="44"/>
      <c r="E8" s="88"/>
      <c r="F8" s="44"/>
      <c r="G8" s="88"/>
      <c r="H8" s="45" t="s">
        <v>18</v>
      </c>
    </row>
    <row r="9" spans="1:8" s="12" customFormat="1" ht="74.25" customHeight="1">
      <c r="A9" s="89"/>
      <c r="B9" s="92"/>
      <c r="C9" s="17" t="s">
        <v>59</v>
      </c>
      <c r="D9" s="17" t="s">
        <v>18</v>
      </c>
      <c r="E9" s="89"/>
      <c r="F9" s="46" t="s">
        <v>60</v>
      </c>
      <c r="G9" s="89"/>
      <c r="H9" s="84" t="s">
        <v>71</v>
      </c>
    </row>
    <row r="10" spans="1:9" s="31" customFormat="1" ht="36.75" customHeight="1">
      <c r="A10" s="15" t="s">
        <v>25</v>
      </c>
      <c r="B10" s="16">
        <f>B13+B12+B14</f>
        <v>6336.1</v>
      </c>
      <c r="C10" s="16">
        <f>C13+C12+C14</f>
        <v>5441.9</v>
      </c>
      <c r="D10" s="16">
        <f>D13+D12+D14</f>
        <v>4703.9</v>
      </c>
      <c r="E10" s="16">
        <f>E13+E12+E14</f>
        <v>3005.8</v>
      </c>
      <c r="F10" s="16">
        <f>F13+F12+F14</f>
        <v>2640.8</v>
      </c>
      <c r="G10" s="16">
        <f>E10/B10*100</f>
        <v>47.43927652656998</v>
      </c>
      <c r="H10" s="16">
        <f>E10/D10*100</f>
        <v>63.90016794574716</v>
      </c>
      <c r="I10" s="31">
        <v>692</v>
      </c>
    </row>
    <row r="11" spans="1:8" s="1" customFormat="1" ht="15.75" customHeight="1">
      <c r="A11" s="2" t="s">
        <v>2</v>
      </c>
      <c r="B11" s="58"/>
      <c r="C11" s="58"/>
      <c r="D11" s="58"/>
      <c r="E11" s="58"/>
      <c r="F11" s="58"/>
      <c r="G11" s="58"/>
      <c r="H11" s="56"/>
    </row>
    <row r="12" spans="1:8" s="1" customFormat="1" ht="15.75" customHeight="1">
      <c r="A12" s="2" t="s">
        <v>47</v>
      </c>
      <c r="B12" s="58">
        <v>296.8</v>
      </c>
      <c r="C12" s="58"/>
      <c r="D12" s="58"/>
      <c r="E12" s="58">
        <v>35.4</v>
      </c>
      <c r="F12" s="58"/>
      <c r="G12" s="58">
        <f aca="true" t="shared" si="0" ref="G12:G67">E12/B12*100</f>
        <v>11.92722371967655</v>
      </c>
      <c r="H12" s="56"/>
    </row>
    <row r="13" spans="1:8" s="25" customFormat="1" ht="28.5" customHeight="1">
      <c r="A13" s="4" t="s">
        <v>38</v>
      </c>
      <c r="B13" s="53">
        <f>267.8+2202.4+329.6+1640-235.4</f>
        <v>4204.400000000001</v>
      </c>
      <c r="C13" s="53">
        <f>2202.4+1640-235.4</f>
        <v>3607</v>
      </c>
      <c r="D13" s="53">
        <v>2869</v>
      </c>
      <c r="E13" s="53">
        <v>2928</v>
      </c>
      <c r="F13" s="53">
        <v>2598.4</v>
      </c>
      <c r="G13" s="58">
        <f>E13/B13*100</f>
        <v>69.64132813243268</v>
      </c>
      <c r="H13" s="59">
        <f>F13/D13*100</f>
        <v>90.56814220982922</v>
      </c>
    </row>
    <row r="14" spans="1:8" s="25" customFormat="1" ht="18.75" customHeight="1">
      <c r="A14" s="4" t="s">
        <v>39</v>
      </c>
      <c r="B14" s="53">
        <f>1599.5+235.4</f>
        <v>1834.9</v>
      </c>
      <c r="C14" s="53">
        <f>1599.5+235.4</f>
        <v>1834.9</v>
      </c>
      <c r="D14" s="53">
        <v>1834.9</v>
      </c>
      <c r="E14" s="53">
        <v>42.4</v>
      </c>
      <c r="F14" s="53">
        <v>42.4</v>
      </c>
      <c r="G14" s="58">
        <f t="shared" si="0"/>
        <v>2.3107526295710934</v>
      </c>
      <c r="H14" s="59">
        <f>F14/D14*100</f>
        <v>2.3107526295710934</v>
      </c>
    </row>
    <row r="15" spans="1:9" s="31" customFormat="1" ht="20.25" customHeight="1">
      <c r="A15" s="15" t="s">
        <v>26</v>
      </c>
      <c r="B15" s="16">
        <f>B17+B19+B20+B21+B22+B23+B18</f>
        <v>192603.19999999998</v>
      </c>
      <c r="C15" s="16">
        <f>C17+C19+C20+C21+C22+C23+C18</f>
        <v>112951.4</v>
      </c>
      <c r="D15" s="16">
        <f>D17+D19+D20+D21+D22+D23+D18</f>
        <v>112951.4</v>
      </c>
      <c r="E15" s="16">
        <f>E17+E19+E20+E21+E22+E23+E18</f>
        <v>83067.6</v>
      </c>
      <c r="F15" s="16">
        <f>F17+F19+F20+F21+F22+F23+F18</f>
        <v>33602.1</v>
      </c>
      <c r="G15" s="16">
        <f t="shared" si="0"/>
        <v>43.128878440233606</v>
      </c>
      <c r="H15" s="16">
        <f>E15/D15*100</f>
        <v>73.54278034623741</v>
      </c>
      <c r="I15" s="31">
        <v>323</v>
      </c>
    </row>
    <row r="16" spans="1:8" s="1" customFormat="1" ht="12.75">
      <c r="A16" s="2" t="s">
        <v>2</v>
      </c>
      <c r="B16" s="58"/>
      <c r="C16" s="58"/>
      <c r="D16" s="58"/>
      <c r="E16" s="58"/>
      <c r="F16" s="58"/>
      <c r="G16" s="58"/>
      <c r="H16" s="56"/>
    </row>
    <row r="17" spans="1:8" s="25" customFormat="1" ht="21.75" customHeight="1">
      <c r="A17" s="4" t="s">
        <v>13</v>
      </c>
      <c r="B17" s="53">
        <v>8056.5</v>
      </c>
      <c r="C17" s="53"/>
      <c r="D17" s="53"/>
      <c r="E17" s="53">
        <v>5910.5</v>
      </c>
      <c r="F17" s="53"/>
      <c r="G17" s="59">
        <f t="shared" si="0"/>
        <v>73.36312294420654</v>
      </c>
      <c r="H17" s="56"/>
    </row>
    <row r="18" spans="1:8" s="25" customFormat="1" ht="21.75" customHeight="1">
      <c r="A18" s="4" t="s">
        <v>14</v>
      </c>
      <c r="B18" s="53">
        <v>26.1</v>
      </c>
      <c r="C18" s="53"/>
      <c r="D18" s="53"/>
      <c r="E18" s="53">
        <v>26.1</v>
      </c>
      <c r="F18" s="53"/>
      <c r="G18" s="59">
        <f t="shared" si="0"/>
        <v>100</v>
      </c>
      <c r="H18" s="56"/>
    </row>
    <row r="19" spans="1:8" s="25" customFormat="1" ht="20.25" customHeight="1">
      <c r="A19" s="4" t="s">
        <v>4</v>
      </c>
      <c r="B19" s="53">
        <v>62754.3</v>
      </c>
      <c r="C19" s="53"/>
      <c r="D19" s="53"/>
      <c r="E19" s="53">
        <v>36064</v>
      </c>
      <c r="F19" s="53"/>
      <c r="G19" s="59">
        <f t="shared" si="0"/>
        <v>57.468571874755995</v>
      </c>
      <c r="H19" s="56"/>
    </row>
    <row r="20" spans="1:8" s="25" customFormat="1" ht="18.75" customHeight="1">
      <c r="A20" s="4" t="s">
        <v>3</v>
      </c>
      <c r="B20" s="53">
        <v>84.5</v>
      </c>
      <c r="C20" s="53"/>
      <c r="D20" s="53"/>
      <c r="E20" s="53">
        <v>43.6</v>
      </c>
      <c r="F20" s="53"/>
      <c r="G20" s="59">
        <f t="shared" si="0"/>
        <v>51.59763313609468</v>
      </c>
      <c r="H20" s="56"/>
    </row>
    <row r="21" spans="1:8" s="25" customFormat="1" ht="21.75" customHeight="1">
      <c r="A21" s="4" t="s">
        <v>40</v>
      </c>
      <c r="B21" s="53">
        <v>8905.2</v>
      </c>
      <c r="C21" s="53">
        <v>1692.9</v>
      </c>
      <c r="D21" s="53">
        <v>1692.9</v>
      </c>
      <c r="E21" s="53">
        <v>6059.6</v>
      </c>
      <c r="F21" s="53"/>
      <c r="G21" s="59">
        <f t="shared" si="0"/>
        <v>68.04563625746755</v>
      </c>
      <c r="H21" s="56"/>
    </row>
    <row r="22" spans="1:9" s="25" customFormat="1" ht="30" customHeight="1">
      <c r="A22" s="4" t="s">
        <v>38</v>
      </c>
      <c r="B22" s="53">
        <v>6343.7</v>
      </c>
      <c r="C22" s="53">
        <v>4825.6</v>
      </c>
      <c r="D22" s="53">
        <v>4825.6</v>
      </c>
      <c r="E22" s="53">
        <v>2213.2</v>
      </c>
      <c r="F22" s="53">
        <v>851.5</v>
      </c>
      <c r="G22" s="59">
        <f t="shared" si="0"/>
        <v>34.888156753944855</v>
      </c>
      <c r="H22" s="59">
        <f>F22/D22*100</f>
        <v>17.645474137931032</v>
      </c>
      <c r="I22" s="25">
        <v>162</v>
      </c>
    </row>
    <row r="23" spans="1:9" s="25" customFormat="1" ht="15" customHeight="1">
      <c r="A23" s="4" t="s">
        <v>39</v>
      </c>
      <c r="B23" s="53">
        <v>106432.9</v>
      </c>
      <c r="C23" s="53">
        <v>106432.9</v>
      </c>
      <c r="D23" s="53">
        <v>106432.9</v>
      </c>
      <c r="E23" s="53">
        <v>32750.6</v>
      </c>
      <c r="F23" s="53">
        <v>32750.6</v>
      </c>
      <c r="G23" s="53">
        <f t="shared" si="0"/>
        <v>30.771124342191186</v>
      </c>
      <c r="H23" s="59">
        <f>F23/D23*100</f>
        <v>30.771124342191186</v>
      </c>
      <c r="I23" s="25">
        <v>450</v>
      </c>
    </row>
    <row r="24" spans="1:8" s="27" customFormat="1" ht="19.5" customHeight="1" hidden="1">
      <c r="A24" s="78"/>
      <c r="B24" s="57"/>
      <c r="C24" s="57"/>
      <c r="D24" s="57"/>
      <c r="E24" s="57"/>
      <c r="F24" s="53"/>
      <c r="G24" s="57" t="e">
        <f t="shared" si="0"/>
        <v>#DIV/0!</v>
      </c>
      <c r="H24" s="66" t="e">
        <f>E24/D24*100</f>
        <v>#DIV/0!</v>
      </c>
    </row>
    <row r="25" spans="1:11" s="28" customFormat="1" ht="24" customHeight="1" hidden="1">
      <c r="A25" s="24"/>
      <c r="B25" s="77"/>
      <c r="C25" s="77"/>
      <c r="D25" s="77"/>
      <c r="E25" s="60"/>
      <c r="F25" s="56"/>
      <c r="G25" s="60" t="e">
        <f t="shared" si="0"/>
        <v>#DIV/0!</v>
      </c>
      <c r="H25" s="66" t="e">
        <f>E25/D25*100</f>
        <v>#DIV/0!</v>
      </c>
      <c r="I25" s="36">
        <v>881</v>
      </c>
      <c r="J25" s="26"/>
      <c r="K25" s="36"/>
    </row>
    <row r="26" spans="1:10" s="30" customFormat="1" ht="34.5" customHeight="1">
      <c r="A26" s="15" t="s">
        <v>27</v>
      </c>
      <c r="B26" s="16">
        <f>B28+B31+B32+B33+B34</f>
        <v>69213.9</v>
      </c>
      <c r="C26" s="16">
        <f>C28+C31+C32+C33+C34</f>
        <v>64140.5</v>
      </c>
      <c r="D26" s="16">
        <f>D28+D31+D32+D33+D34</f>
        <v>64140.5</v>
      </c>
      <c r="E26" s="16">
        <f>E28+E31+E32+E33+E34</f>
        <v>65830.3</v>
      </c>
      <c r="F26" s="16">
        <f>F28+F31+F32+F33+F34</f>
        <v>62197.6</v>
      </c>
      <c r="G26" s="16">
        <f t="shared" si="0"/>
        <v>95.11138658564249</v>
      </c>
      <c r="H26" s="16">
        <f>E26/D26*100</f>
        <v>102.63452888580538</v>
      </c>
      <c r="I26" s="30">
        <v>229</v>
      </c>
      <c r="J26" s="31"/>
    </row>
    <row r="27" spans="1:8" s="1" customFormat="1" ht="12.75">
      <c r="A27" s="2" t="s">
        <v>2</v>
      </c>
      <c r="B27" s="58"/>
      <c r="C27" s="58"/>
      <c r="D27" s="58"/>
      <c r="E27" s="58"/>
      <c r="F27" s="58"/>
      <c r="G27" s="56"/>
      <c r="H27" s="56"/>
    </row>
    <row r="28" spans="1:8" s="25" customFormat="1" ht="16.5" customHeight="1">
      <c r="A28" s="4" t="s">
        <v>13</v>
      </c>
      <c r="B28" s="53">
        <v>4213.8</v>
      </c>
      <c r="C28" s="53"/>
      <c r="D28" s="53"/>
      <c r="E28" s="53">
        <v>3432.3</v>
      </c>
      <c r="F28" s="53"/>
      <c r="G28" s="59">
        <f t="shared" si="0"/>
        <v>81.45379467464046</v>
      </c>
      <c r="H28" s="56"/>
    </row>
    <row r="29" spans="1:8" s="25" customFormat="1" ht="15" customHeight="1" hidden="1">
      <c r="A29" s="4" t="s">
        <v>14</v>
      </c>
      <c r="B29" s="53"/>
      <c r="C29" s="53"/>
      <c r="D29" s="53"/>
      <c r="E29" s="53"/>
      <c r="F29" s="53"/>
      <c r="G29" s="59" t="e">
        <f t="shared" si="0"/>
        <v>#DIV/0!</v>
      </c>
      <c r="H29" s="56"/>
    </row>
    <row r="30" spans="1:8" s="25" customFormat="1" ht="12.75" hidden="1">
      <c r="A30" s="4" t="s">
        <v>4</v>
      </c>
      <c r="B30" s="53"/>
      <c r="C30" s="53"/>
      <c r="D30" s="53"/>
      <c r="E30" s="53"/>
      <c r="F30" s="53"/>
      <c r="G30" s="59" t="e">
        <f t="shared" si="0"/>
        <v>#DIV/0!</v>
      </c>
      <c r="H30" s="56"/>
    </row>
    <row r="31" spans="1:8" s="25" customFormat="1" ht="12.75">
      <c r="A31" s="4" t="s">
        <v>3</v>
      </c>
      <c r="B31" s="53">
        <v>175.8</v>
      </c>
      <c r="C31" s="53"/>
      <c r="D31" s="53"/>
      <c r="E31" s="53">
        <v>4.8</v>
      </c>
      <c r="F31" s="53"/>
      <c r="G31" s="59">
        <f t="shared" si="0"/>
        <v>2.73037542662116</v>
      </c>
      <c r="H31" s="56"/>
    </row>
    <row r="32" spans="1:8" s="25" customFormat="1" ht="16.5" customHeight="1">
      <c r="A32" s="4" t="s">
        <v>15</v>
      </c>
      <c r="B32" s="53">
        <v>383.8</v>
      </c>
      <c r="C32" s="53"/>
      <c r="D32" s="53"/>
      <c r="E32" s="53">
        <v>195.6</v>
      </c>
      <c r="F32" s="53"/>
      <c r="G32" s="59">
        <f t="shared" si="0"/>
        <v>50.96404377279833</v>
      </c>
      <c r="H32" s="56"/>
    </row>
    <row r="33" spans="1:9" s="25" customFormat="1" ht="24" customHeight="1">
      <c r="A33" s="4" t="s">
        <v>43</v>
      </c>
      <c r="B33" s="53">
        <v>300</v>
      </c>
      <c r="C33" s="53"/>
      <c r="D33" s="53"/>
      <c r="E33" s="53"/>
      <c r="F33" s="53"/>
      <c r="G33" s="59"/>
      <c r="H33" s="56"/>
      <c r="I33" s="25">
        <v>314</v>
      </c>
    </row>
    <row r="34" spans="1:8" s="25" customFormat="1" ht="18" customHeight="1">
      <c r="A34" s="47" t="s">
        <v>66</v>
      </c>
      <c r="B34" s="53">
        <v>64140.5</v>
      </c>
      <c r="C34" s="53">
        <v>64140.5</v>
      </c>
      <c r="D34" s="53">
        <v>64140.5</v>
      </c>
      <c r="E34" s="53">
        <v>62197.6</v>
      </c>
      <c r="F34" s="53">
        <v>62197.6</v>
      </c>
      <c r="G34" s="59">
        <f t="shared" si="0"/>
        <v>96.97086863993889</v>
      </c>
      <c r="H34" s="59">
        <f>F34/D34*100</f>
        <v>96.97086863993889</v>
      </c>
    </row>
    <row r="35" spans="1:9" s="31" customFormat="1" ht="25.5" customHeight="1">
      <c r="A35" s="15" t="s">
        <v>28</v>
      </c>
      <c r="B35" s="16">
        <f>B37+B38+B39</f>
        <v>126147.1</v>
      </c>
      <c r="C35" s="16">
        <f>C37+C38+C39</f>
        <v>124349</v>
      </c>
      <c r="D35" s="16">
        <f>D37+D38+D39</f>
        <v>90312.09999999999</v>
      </c>
      <c r="E35" s="16">
        <f>E37+E38+E39</f>
        <v>38661.200000000004</v>
      </c>
      <c r="F35" s="16">
        <f>F37+F38+F39</f>
        <v>37779</v>
      </c>
      <c r="G35" s="16">
        <f t="shared" si="0"/>
        <v>30.647712075822593</v>
      </c>
      <c r="H35" s="16">
        <f>E35/D35*100</f>
        <v>42.80843873633767</v>
      </c>
      <c r="I35" s="31">
        <v>425</v>
      </c>
    </row>
    <row r="36" spans="1:8" s="1" customFormat="1" ht="13.5" customHeight="1">
      <c r="A36" s="2" t="s">
        <v>2</v>
      </c>
      <c r="B36" s="58"/>
      <c r="C36" s="58"/>
      <c r="D36" s="58"/>
      <c r="E36" s="58"/>
      <c r="F36" s="58"/>
      <c r="G36" s="56"/>
      <c r="H36" s="56"/>
    </row>
    <row r="37" spans="1:8" s="25" customFormat="1" ht="17.25" customHeight="1">
      <c r="A37" s="4" t="s">
        <v>63</v>
      </c>
      <c r="B37" s="55">
        <v>22145.9</v>
      </c>
      <c r="C37" s="55">
        <v>21081.7</v>
      </c>
      <c r="D37" s="55">
        <v>11819.7</v>
      </c>
      <c r="E37" s="53">
        <v>11906.3</v>
      </c>
      <c r="F37" s="53">
        <v>11311</v>
      </c>
      <c r="G37" s="59">
        <f t="shared" si="0"/>
        <v>53.76299902013465</v>
      </c>
      <c r="H37" s="59">
        <f>F37/D37*100</f>
        <v>95.69616826146179</v>
      </c>
    </row>
    <row r="38" spans="1:8" s="74" customFormat="1" ht="32.25" customHeight="1">
      <c r="A38" s="4" t="s">
        <v>41</v>
      </c>
      <c r="B38" s="55">
        <v>102580.2</v>
      </c>
      <c r="C38" s="55">
        <v>101846.3</v>
      </c>
      <c r="D38" s="55">
        <v>77071.4</v>
      </c>
      <c r="E38" s="59">
        <v>25916</v>
      </c>
      <c r="F38" s="59">
        <v>25629.1</v>
      </c>
      <c r="G38" s="59">
        <f t="shared" si="0"/>
        <v>25.264134794044075</v>
      </c>
      <c r="H38" s="59">
        <f>F38/D38*100</f>
        <v>33.25371019600007</v>
      </c>
    </row>
    <row r="39" spans="1:8" s="74" customFormat="1" ht="18" customHeight="1">
      <c r="A39" s="4" t="s">
        <v>61</v>
      </c>
      <c r="B39" s="55">
        <v>1421</v>
      </c>
      <c r="C39" s="55">
        <v>1421</v>
      </c>
      <c r="D39" s="55">
        <v>1421</v>
      </c>
      <c r="E39" s="59">
        <v>838.9</v>
      </c>
      <c r="F39" s="59">
        <v>838.9</v>
      </c>
      <c r="G39" s="59">
        <f t="shared" si="0"/>
        <v>59.035890218156226</v>
      </c>
      <c r="H39" s="59">
        <f>F39/D39*100</f>
        <v>59.035890218156226</v>
      </c>
    </row>
    <row r="40" spans="1:9" s="31" customFormat="1" ht="12.75">
      <c r="A40" s="15" t="s">
        <v>29</v>
      </c>
      <c r="B40" s="16">
        <f>B45+B44</f>
        <v>348.59999999999997</v>
      </c>
      <c r="C40" s="16">
        <f>C45+C44</f>
        <v>0</v>
      </c>
      <c r="D40" s="16">
        <f>D45+D44</f>
        <v>0</v>
      </c>
      <c r="E40" s="16">
        <f>E45+E44</f>
        <v>203.6</v>
      </c>
      <c r="F40" s="16">
        <f>F45+F44</f>
        <v>0</v>
      </c>
      <c r="G40" s="16">
        <f t="shared" si="0"/>
        <v>58.40504876649455</v>
      </c>
      <c r="H40" s="16"/>
      <c r="I40" s="31">
        <v>197</v>
      </c>
    </row>
    <row r="41" spans="1:8" s="1" customFormat="1" ht="11.25" customHeight="1">
      <c r="A41" s="2" t="s">
        <v>2</v>
      </c>
      <c r="B41" s="58"/>
      <c r="C41" s="58"/>
      <c r="D41" s="58"/>
      <c r="E41" s="58"/>
      <c r="F41" s="58"/>
      <c r="G41" s="56"/>
      <c r="H41" s="56"/>
    </row>
    <row r="42" spans="1:8" s="25" customFormat="1" ht="17.25" customHeight="1" hidden="1">
      <c r="A42" s="4" t="s">
        <v>13</v>
      </c>
      <c r="B42" s="53"/>
      <c r="C42" s="53"/>
      <c r="D42" s="53"/>
      <c r="E42" s="53"/>
      <c r="F42" s="53"/>
      <c r="G42" s="56" t="e">
        <f t="shared" si="0"/>
        <v>#DIV/0!</v>
      </c>
      <c r="H42" s="56" t="e">
        <f>E42/D42*100</f>
        <v>#DIV/0!</v>
      </c>
    </row>
    <row r="43" spans="1:8" s="25" customFormat="1" ht="27.75" customHeight="1" hidden="1">
      <c r="A43" s="4" t="s">
        <v>3</v>
      </c>
      <c r="B43" s="53"/>
      <c r="C43" s="53"/>
      <c r="D43" s="53"/>
      <c r="E43" s="53"/>
      <c r="F43" s="53"/>
      <c r="G43" s="56" t="e">
        <f t="shared" si="0"/>
        <v>#DIV/0!</v>
      </c>
      <c r="H43" s="56" t="e">
        <f>E43/D43*100</f>
        <v>#DIV/0!</v>
      </c>
    </row>
    <row r="44" spans="1:9" s="25" customFormat="1" ht="18" customHeight="1">
      <c r="A44" s="4" t="s">
        <v>15</v>
      </c>
      <c r="B44" s="53">
        <v>16.4</v>
      </c>
      <c r="C44" s="53"/>
      <c r="D44" s="53"/>
      <c r="E44" s="53">
        <v>16.4</v>
      </c>
      <c r="F44" s="53"/>
      <c r="G44" s="59">
        <f t="shared" si="0"/>
        <v>100</v>
      </c>
      <c r="H44" s="56"/>
      <c r="I44" s="25">
        <v>461</v>
      </c>
    </row>
    <row r="45" spans="1:8" s="31" customFormat="1" ht="31.5" customHeight="1">
      <c r="A45" s="35" t="s">
        <v>38</v>
      </c>
      <c r="B45" s="55">
        <v>332.2</v>
      </c>
      <c r="C45" s="55"/>
      <c r="D45" s="55"/>
      <c r="E45" s="59">
        <v>187.2</v>
      </c>
      <c r="F45" s="56"/>
      <c r="G45" s="59">
        <f t="shared" si="0"/>
        <v>56.351595424443104</v>
      </c>
      <c r="H45" s="56"/>
    </row>
    <row r="46" spans="1:8" s="27" customFormat="1" ht="24" customHeight="1" hidden="1">
      <c r="A46" s="76" t="s">
        <v>31</v>
      </c>
      <c r="B46" s="57"/>
      <c r="C46" s="57"/>
      <c r="D46" s="57"/>
      <c r="E46" s="57"/>
      <c r="F46" s="53"/>
      <c r="G46" s="57" t="e">
        <f t="shared" si="0"/>
        <v>#DIV/0!</v>
      </c>
      <c r="H46" s="66" t="e">
        <f>E46/D46*100</f>
        <v>#DIV/0!</v>
      </c>
    </row>
    <row r="47" spans="1:9" s="31" customFormat="1" ht="26.25" customHeight="1">
      <c r="A47" s="15" t="s">
        <v>30</v>
      </c>
      <c r="B47" s="16">
        <f>B49+B50+B51</f>
        <v>400</v>
      </c>
      <c r="C47" s="16">
        <f>C49+C50+C51</f>
        <v>0</v>
      </c>
      <c r="D47" s="16">
        <f>D49+D50+D51</f>
        <v>0</v>
      </c>
      <c r="E47" s="16">
        <f>E49+E50+E51</f>
        <v>315.5</v>
      </c>
      <c r="F47" s="16">
        <f>F49+F50+F51</f>
        <v>0</v>
      </c>
      <c r="G47" s="16">
        <f t="shared" si="0"/>
        <v>78.875</v>
      </c>
      <c r="H47" s="16"/>
      <c r="I47" s="31">
        <v>73</v>
      </c>
    </row>
    <row r="48" spans="1:8" s="1" customFormat="1" ht="12.75">
      <c r="A48" s="6" t="s">
        <v>2</v>
      </c>
      <c r="B48" s="58"/>
      <c r="C48" s="58"/>
      <c r="D48" s="58"/>
      <c r="E48" s="58"/>
      <c r="F48" s="58"/>
      <c r="G48" s="56"/>
      <c r="H48" s="56"/>
    </row>
    <row r="49" spans="1:8" s="25" customFormat="1" ht="15.75" customHeight="1">
      <c r="A49" s="4" t="s">
        <v>13</v>
      </c>
      <c r="B49" s="53">
        <v>341.6</v>
      </c>
      <c r="C49" s="68"/>
      <c r="D49" s="68"/>
      <c r="E49" s="53">
        <v>311.1</v>
      </c>
      <c r="F49" s="53"/>
      <c r="G49" s="59">
        <f t="shared" si="0"/>
        <v>91.07142857142857</v>
      </c>
      <c r="H49" s="56"/>
    </row>
    <row r="50" spans="1:8" s="25" customFormat="1" ht="12.75">
      <c r="A50" s="4" t="s">
        <v>3</v>
      </c>
      <c r="B50" s="53">
        <v>10</v>
      </c>
      <c r="C50" s="53"/>
      <c r="D50" s="53"/>
      <c r="E50" s="53"/>
      <c r="F50" s="53"/>
      <c r="G50" s="59">
        <f t="shared" si="0"/>
        <v>0</v>
      </c>
      <c r="H50" s="56"/>
    </row>
    <row r="51" spans="1:9" s="25" customFormat="1" ht="18" customHeight="1">
      <c r="A51" s="4" t="s">
        <v>15</v>
      </c>
      <c r="B51" s="53">
        <v>48.4</v>
      </c>
      <c r="C51" s="53"/>
      <c r="D51" s="53"/>
      <c r="E51" s="53">
        <v>4.4</v>
      </c>
      <c r="F51" s="53"/>
      <c r="G51" s="59">
        <f t="shared" si="0"/>
        <v>9.090909090909092</v>
      </c>
      <c r="H51" s="56"/>
      <c r="I51" s="25">
        <v>352</v>
      </c>
    </row>
    <row r="52" spans="1:8" s="23" customFormat="1" ht="0.75" customHeight="1" hidden="1">
      <c r="A52" s="82" t="s">
        <v>7</v>
      </c>
      <c r="B52" s="66"/>
      <c r="C52" s="66"/>
      <c r="D52" s="66"/>
      <c r="E52" s="66"/>
      <c r="F52" s="16"/>
      <c r="G52" s="61" t="e">
        <f t="shared" si="0"/>
        <v>#DIV/0!</v>
      </c>
      <c r="H52" s="66" t="e">
        <f>E52/D52*100</f>
        <v>#DIV/0!</v>
      </c>
    </row>
    <row r="53" spans="1:8" s="26" customFormat="1" ht="21.75" customHeight="1" hidden="1">
      <c r="A53" s="83" t="s">
        <v>8</v>
      </c>
      <c r="B53" s="62"/>
      <c r="C53" s="62"/>
      <c r="D53" s="62"/>
      <c r="E53" s="62"/>
      <c r="F53" s="63"/>
      <c r="G53" s="61" t="e">
        <f t="shared" si="0"/>
        <v>#DIV/0!</v>
      </c>
      <c r="H53" s="66" t="e">
        <f>E53/D53*100</f>
        <v>#DIV/0!</v>
      </c>
    </row>
    <row r="54" spans="1:8" s="31" customFormat="1" ht="21" customHeight="1">
      <c r="A54" s="72" t="s">
        <v>56</v>
      </c>
      <c r="B54" s="73">
        <v>146152.5</v>
      </c>
      <c r="C54" s="73">
        <v>146152.5</v>
      </c>
      <c r="D54" s="73">
        <v>109852.5</v>
      </c>
      <c r="E54" s="73">
        <v>83246.3</v>
      </c>
      <c r="F54" s="73">
        <v>83246.3</v>
      </c>
      <c r="G54" s="73">
        <f t="shared" si="0"/>
        <v>56.95851935478353</v>
      </c>
      <c r="H54" s="73">
        <f>E54/D54*100</f>
        <v>75.78006872852234</v>
      </c>
    </row>
    <row r="55" spans="1:8" s="31" customFormat="1" ht="29.25" customHeight="1">
      <c r="A55" s="49" t="s">
        <v>64</v>
      </c>
      <c r="B55" s="56">
        <v>454.6</v>
      </c>
      <c r="C55" s="56">
        <v>454.6</v>
      </c>
      <c r="D55" s="56">
        <v>454.6</v>
      </c>
      <c r="E55" s="56">
        <v>454.6</v>
      </c>
      <c r="F55" s="56">
        <v>454.6</v>
      </c>
      <c r="G55" s="56">
        <f t="shared" si="0"/>
        <v>100</v>
      </c>
      <c r="H55" s="56">
        <f>E55/D55*100</f>
        <v>100</v>
      </c>
    </row>
    <row r="56" spans="1:8" s="32" customFormat="1" ht="24" customHeight="1">
      <c r="A56" s="14" t="s">
        <v>42</v>
      </c>
      <c r="B56" s="16">
        <f>B10+B15+B26+B35+B40+B47+B54+B55</f>
        <v>541655.9999999999</v>
      </c>
      <c r="C56" s="16">
        <f>C10+C15+C26+C35+C40+C47+C54+C55</f>
        <v>453489.89999999997</v>
      </c>
      <c r="D56" s="16">
        <f>D10+D15+D26+D35+D40+D47+D54+D55</f>
        <v>382414.99999999994</v>
      </c>
      <c r="E56" s="16">
        <f>E10+E15+E26+E35+E40+E47+E54+E55</f>
        <v>274784.9</v>
      </c>
      <c r="F56" s="16">
        <f>F10+F15+F26+F35+F40+F47+F54+F55</f>
        <v>219920.4</v>
      </c>
      <c r="G56" s="16">
        <f t="shared" si="0"/>
        <v>50.730519000989574</v>
      </c>
      <c r="H56" s="16">
        <f>E56/D56*100</f>
        <v>71.85515735522928</v>
      </c>
    </row>
    <row r="57" spans="1:8" s="1" customFormat="1" ht="12.75">
      <c r="A57" s="7" t="s">
        <v>2</v>
      </c>
      <c r="B57" s="58"/>
      <c r="C57" s="58"/>
      <c r="D57" s="58"/>
      <c r="E57" s="58"/>
      <c r="F57" s="58"/>
      <c r="G57" s="56"/>
      <c r="H57" s="56"/>
    </row>
    <row r="58" spans="1:9" s="25" customFormat="1" ht="15" customHeight="1">
      <c r="A58" s="4" t="s">
        <v>13</v>
      </c>
      <c r="B58" s="53">
        <f>B17+B28+B49</f>
        <v>12611.9</v>
      </c>
      <c r="C58" s="53">
        <f>C17+C28+C49</f>
        <v>0</v>
      </c>
      <c r="D58" s="53"/>
      <c r="E58" s="53">
        <f>E17+E28+E49</f>
        <v>9653.9</v>
      </c>
      <c r="F58" s="53">
        <f>F17+F28+F49</f>
        <v>0</v>
      </c>
      <c r="G58" s="59">
        <f t="shared" si="0"/>
        <v>76.54596056105741</v>
      </c>
      <c r="H58" s="56"/>
      <c r="I58" s="42" t="e">
        <f>#REF!/1000</f>
        <v>#REF!</v>
      </c>
    </row>
    <row r="59" spans="1:9" s="25" customFormat="1" ht="13.5" customHeight="1" hidden="1">
      <c r="A59" s="4" t="s">
        <v>67</v>
      </c>
      <c r="B59" s="53">
        <f>B18+B29</f>
        <v>26.1</v>
      </c>
      <c r="C59" s="53"/>
      <c r="D59" s="53"/>
      <c r="E59" s="53">
        <f>E18+E29</f>
        <v>26.1</v>
      </c>
      <c r="F59" s="53"/>
      <c r="G59" s="59">
        <f t="shared" si="0"/>
        <v>100</v>
      </c>
      <c r="H59" s="56"/>
      <c r="I59" s="42" t="e">
        <f>#REF!/1000</f>
        <v>#REF!</v>
      </c>
    </row>
    <row r="60" spans="1:9" s="25" customFormat="1" ht="16.5" customHeight="1">
      <c r="A60" s="4" t="s">
        <v>4</v>
      </c>
      <c r="B60" s="53">
        <f>B19</f>
        <v>62754.3</v>
      </c>
      <c r="C60" s="53">
        <f>C19</f>
        <v>0</v>
      </c>
      <c r="D60" s="53"/>
      <c r="E60" s="53">
        <f>E19</f>
        <v>36064</v>
      </c>
      <c r="F60" s="53">
        <f>F19</f>
        <v>0</v>
      </c>
      <c r="G60" s="59">
        <f t="shared" si="0"/>
        <v>57.468571874755995</v>
      </c>
      <c r="H60" s="56"/>
      <c r="I60" s="42" t="e">
        <f>#REF!/1000</f>
        <v>#REF!</v>
      </c>
    </row>
    <row r="61" spans="1:9" s="25" customFormat="1" ht="16.5" customHeight="1">
      <c r="A61" s="4" t="s">
        <v>3</v>
      </c>
      <c r="B61" s="53">
        <f>B20+B31+B50</f>
        <v>270.3</v>
      </c>
      <c r="C61" s="53">
        <f>C20+C31+C50</f>
        <v>0</v>
      </c>
      <c r="D61" s="53"/>
      <c r="E61" s="53">
        <f>E20+E31+E50</f>
        <v>48.4</v>
      </c>
      <c r="F61" s="53">
        <f>F20</f>
        <v>0</v>
      </c>
      <c r="G61" s="59">
        <f t="shared" si="0"/>
        <v>17.906030336662965</v>
      </c>
      <c r="H61" s="56"/>
      <c r="I61" s="42" t="e">
        <f>#REF!/1000</f>
        <v>#REF!</v>
      </c>
    </row>
    <row r="62" spans="1:9" s="25" customFormat="1" ht="16.5" customHeight="1">
      <c r="A62" s="4" t="s">
        <v>40</v>
      </c>
      <c r="B62" s="53">
        <f>B21+B32+B51+B12+B44</f>
        <v>9650.599999999999</v>
      </c>
      <c r="C62" s="53">
        <f>C21+C32+C51+C12+C44</f>
        <v>1692.9</v>
      </c>
      <c r="D62" s="53">
        <f>D21+D32+D51+D12+D44</f>
        <v>1692.9</v>
      </c>
      <c r="E62" s="53">
        <f>E21+E32+E51+E12+E44</f>
        <v>6311.4</v>
      </c>
      <c r="F62" s="53">
        <f>F21+F32+F51+F12+F44</f>
        <v>0</v>
      </c>
      <c r="G62" s="59">
        <f t="shared" si="0"/>
        <v>65.39904254657742</v>
      </c>
      <c r="H62" s="56"/>
      <c r="I62" s="42" t="e">
        <f>#REF!/1000</f>
        <v>#REF!</v>
      </c>
    </row>
    <row r="63" spans="1:9" s="25" customFormat="1" ht="16.5" customHeight="1">
      <c r="A63" s="4" t="s">
        <v>63</v>
      </c>
      <c r="B63" s="53">
        <f>B37</f>
        <v>22145.9</v>
      </c>
      <c r="C63" s="53">
        <f>C37</f>
        <v>21081.7</v>
      </c>
      <c r="D63" s="53">
        <f>D37</f>
        <v>11819.7</v>
      </c>
      <c r="E63" s="53">
        <f>E37</f>
        <v>11906.3</v>
      </c>
      <c r="F63" s="53">
        <f>F37</f>
        <v>11311</v>
      </c>
      <c r="G63" s="59">
        <f t="shared" si="0"/>
        <v>53.76299902013465</v>
      </c>
      <c r="H63" s="59">
        <f>F63/D63*100</f>
        <v>95.69616826146179</v>
      </c>
      <c r="I63" s="42"/>
    </row>
    <row r="64" spans="1:8" s="25" customFormat="1" ht="24.75" customHeight="1">
      <c r="A64" s="4" t="s">
        <v>22</v>
      </c>
      <c r="B64" s="53">
        <f>B22+B33+B45+B13</f>
        <v>11180.3</v>
      </c>
      <c r="C64" s="53">
        <f>C22+C33+C45+C13</f>
        <v>8432.6</v>
      </c>
      <c r="D64" s="55">
        <f>D22+D33+D45+D13</f>
        <v>7694.6</v>
      </c>
      <c r="E64" s="53">
        <f>E22+E33+E45+E13</f>
        <v>5328.4</v>
      </c>
      <c r="F64" s="53">
        <f>F22+F33+F45+F13</f>
        <v>3449.9</v>
      </c>
      <c r="G64" s="59">
        <f t="shared" si="0"/>
        <v>47.65882847508564</v>
      </c>
      <c r="H64" s="59">
        <f>F64/D64*100</f>
        <v>44.835339068957445</v>
      </c>
    </row>
    <row r="65" spans="1:8" s="25" customFormat="1" ht="17.25" customHeight="1">
      <c r="A65" s="4" t="s">
        <v>68</v>
      </c>
      <c r="B65" s="53">
        <f>B23+B38+B14</f>
        <v>210847.99999999997</v>
      </c>
      <c r="C65" s="53">
        <f>C23+C38+C14</f>
        <v>210114.1</v>
      </c>
      <c r="D65" s="53">
        <f>D23+D38+D14</f>
        <v>185339.19999999998</v>
      </c>
      <c r="E65" s="53">
        <f>E23+E38+E14</f>
        <v>58709</v>
      </c>
      <c r="F65" s="53">
        <f>F23+F38+F14</f>
        <v>58422.1</v>
      </c>
      <c r="G65" s="59">
        <f t="shared" si="0"/>
        <v>27.844229018060407</v>
      </c>
      <c r="H65" s="59">
        <f>F65/D65*100</f>
        <v>31.52171801755916</v>
      </c>
    </row>
    <row r="66" spans="1:9" s="1" customFormat="1" ht="16.5" customHeight="1">
      <c r="A66" s="69" t="s">
        <v>62</v>
      </c>
      <c r="B66" s="3">
        <f>B39</f>
        <v>1421</v>
      </c>
      <c r="C66" s="3">
        <f>C39</f>
        <v>1421</v>
      </c>
      <c r="D66" s="3">
        <f>D39</f>
        <v>1421</v>
      </c>
      <c r="E66" s="3">
        <f>E39</f>
        <v>838.9</v>
      </c>
      <c r="F66" s="3">
        <f>F39</f>
        <v>838.9</v>
      </c>
      <c r="G66" s="59">
        <f t="shared" si="0"/>
        <v>59.035890218156226</v>
      </c>
      <c r="H66" s="59">
        <f>F66/D66*100</f>
        <v>59.035890218156226</v>
      </c>
      <c r="I66" s="11"/>
    </row>
    <row r="67" spans="1:8" s="1" customFormat="1" ht="12.75">
      <c r="A67" s="6" t="s">
        <v>66</v>
      </c>
      <c r="B67" s="3">
        <f>B34</f>
        <v>64140.5</v>
      </c>
      <c r="C67" s="3">
        <f>C34</f>
        <v>64140.5</v>
      </c>
      <c r="D67" s="3">
        <f>D34</f>
        <v>64140.5</v>
      </c>
      <c r="E67" s="3">
        <f>E34</f>
        <v>62197.6</v>
      </c>
      <c r="F67" s="3">
        <f>F34</f>
        <v>62197.6</v>
      </c>
      <c r="G67" s="59">
        <f t="shared" si="0"/>
        <v>96.97086863993889</v>
      </c>
      <c r="H67" s="59">
        <f>F67/D67*100</f>
        <v>96.97086863993889</v>
      </c>
    </row>
  </sheetData>
  <sheetProtection/>
  <mergeCells count="8">
    <mergeCell ref="F1:H1"/>
    <mergeCell ref="A4:H4"/>
    <mergeCell ref="A5:H5"/>
    <mergeCell ref="A7:A9"/>
    <mergeCell ref="B7:B9"/>
    <mergeCell ref="C7:D7"/>
    <mergeCell ref="E7:E9"/>
    <mergeCell ref="G7:G9"/>
  </mergeCells>
  <printOptions horizontalCentered="1" verticalCentered="1"/>
  <pageMargins left="0.1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2024-01-09T09:22:56Z</cp:lastPrinted>
  <dcterms:created xsi:type="dcterms:W3CDTF">1996-10-08T23:32:33Z</dcterms:created>
  <dcterms:modified xsi:type="dcterms:W3CDTF">2024-01-17T07:35:29Z</dcterms:modified>
  <cp:category/>
  <cp:version/>
  <cp:contentType/>
  <cp:contentStatus/>
</cp:coreProperties>
</file>