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tabRatio="827" activeTab="1"/>
  </bookViews>
  <sheets>
    <sheet name="ЗФ на 01.11.23" sheetId="1" r:id="rId1"/>
    <sheet name="СпецФ на 01.11.23" sheetId="2" r:id="rId2"/>
  </sheets>
  <definedNames>
    <definedName name="_xlnm.Print_Area" localSheetId="0">'ЗФ на 01.11.23'!$A$1:$G$71</definedName>
    <definedName name="_xlnm.Print_Area" localSheetId="1">'СпецФ на 01.11.23'!$A$1:$H$67</definedName>
  </definedNames>
  <calcPr fullCalcOnLoad="1"/>
</workbook>
</file>

<file path=xl/sharedStrings.xml><?xml version="1.0" encoding="utf-8"?>
<sst xmlns="http://schemas.openxmlformats.org/spreadsheetml/2006/main" count="156" uniqueCount="77">
  <si>
    <t>Галузь</t>
  </si>
  <si>
    <t>тис. грн.</t>
  </si>
  <si>
    <t>з них:</t>
  </si>
  <si>
    <t>- оплата комунальних послуг та енергоносіїв</t>
  </si>
  <si>
    <t>- харчування</t>
  </si>
  <si>
    <t>Засоби масової інформації</t>
  </si>
  <si>
    <t>Обслуговування боргу</t>
  </si>
  <si>
    <t>Інші видатки</t>
  </si>
  <si>
    <t>Субвенції, які передаються до державного та міського бюджетів</t>
  </si>
  <si>
    <t>Всього загальний фонд</t>
  </si>
  <si>
    <r>
      <t>Інші послуги, пов</t>
    </r>
    <r>
      <rPr>
        <b/>
        <sz val="10"/>
        <rFont val="Arial Cyr"/>
        <family val="2"/>
      </rPr>
      <t>’</t>
    </r>
    <r>
      <rPr>
        <b/>
        <sz val="10"/>
        <rFont val="Times New Roman"/>
        <family val="1"/>
      </rPr>
      <t>язані з економічною діяльністю</t>
    </r>
  </si>
  <si>
    <t>на рік, %</t>
  </si>
  <si>
    <t>Кошти, що вилучаються до Державного бюджету</t>
  </si>
  <si>
    <t>- заробітна плата з нарахуваннями</t>
  </si>
  <si>
    <t>- медикаменти</t>
  </si>
  <si>
    <t>- інші видатки</t>
  </si>
  <si>
    <t xml:space="preserve"> тис. грн.</t>
  </si>
  <si>
    <t>%</t>
  </si>
  <si>
    <t>на січень-листопад</t>
  </si>
  <si>
    <t>інші</t>
  </si>
  <si>
    <t>- інші виплати населенню</t>
  </si>
  <si>
    <t>-виплата пенсій і допомоги, інші виплати населенню</t>
  </si>
  <si>
    <t>- придбання обладнання довгострокового користування</t>
  </si>
  <si>
    <t>- благоустрій міст, сіл, селищ</t>
  </si>
  <si>
    <t>Разом</t>
  </si>
  <si>
    <t>Програми по галузі "Державне управління"</t>
  </si>
  <si>
    <t>Програми по галузі "Освіта"</t>
  </si>
  <si>
    <t>Програми по галузі "Соціальний захист та соціальне забезпечення"</t>
  </si>
  <si>
    <t>Програми по галузі "Житлово-комунальне господарство"</t>
  </si>
  <si>
    <t>Програми по галузі "Культура і мистецтво"</t>
  </si>
  <si>
    <t>Програми по галузі "Фізична культура і спорт"</t>
  </si>
  <si>
    <t>- громадські проекти</t>
  </si>
  <si>
    <t xml:space="preserve"> з них: КЕКВ 2210</t>
  </si>
  <si>
    <t>2730 по здраву</t>
  </si>
  <si>
    <t>КЕКВ 2240</t>
  </si>
  <si>
    <t>громадський бюджет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</si>
  <si>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</si>
  <si>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</si>
  <si>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</si>
  <si>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</si>
  <si>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</si>
  <si>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</si>
  <si>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</si>
  <si>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</si>
  <si>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медикаменти</t>
  </si>
  <si>
    <t>Результат виконання до  плану</t>
  </si>
  <si>
    <t>-  житлово експлуатаційне  господарство</t>
  </si>
  <si>
    <t>інші видатки (крім захищених)</t>
  </si>
  <si>
    <t>- інші видатки (без  видатків жкг)</t>
  </si>
  <si>
    <t>- оплата комун. та енергоносіїв</t>
  </si>
  <si>
    <t>у тому числі:</t>
  </si>
  <si>
    <t>зарплата приватні заклади</t>
  </si>
  <si>
    <t xml:space="preserve">- інші видатки </t>
  </si>
  <si>
    <t>- заробітна плата з нарахуваннями субвенція</t>
  </si>
  <si>
    <t xml:space="preserve">- заробітна плата з нарахуваннями місцевий </t>
  </si>
  <si>
    <t xml:space="preserve"> з них:</t>
  </si>
  <si>
    <t xml:space="preserve">РЕКОНСТРУКЦІЯ /БУДІВНИЦТВО </t>
  </si>
  <si>
    <t>тис.грн</t>
  </si>
  <si>
    <t>на січень-жовтень</t>
  </si>
  <si>
    <t>План  на 2023 рік  (кошторисні призначення)</t>
  </si>
  <si>
    <t xml:space="preserve">видатки за рахунок надходжень з бюджету розвитку м.Києва </t>
  </si>
  <si>
    <t xml:space="preserve"> видатки за рахунок надходжень з бюджету розвитку м.Києва </t>
  </si>
  <si>
    <t xml:space="preserve">часткова компенсація за генератори </t>
  </si>
  <si>
    <t xml:space="preserve">часткове відшкодування за придбані генератори </t>
  </si>
  <si>
    <t>капремонт ліфтів</t>
  </si>
  <si>
    <t>Поповнення статутного капіталу КП "Шкільне харчування"</t>
  </si>
  <si>
    <t>додаток 2 до листа від    .06.2023 №_________</t>
  </si>
  <si>
    <t xml:space="preserve">грошова компенсація на придбання житла </t>
  </si>
  <si>
    <t xml:space="preserve"> - медикаменти</t>
  </si>
  <si>
    <t xml:space="preserve"> - проведення капітальних ремонтів </t>
  </si>
  <si>
    <t>видатки за рахунок надходжень з бюджету розвитку до плану на січень-вересень</t>
  </si>
  <si>
    <t xml:space="preserve"> план на січень-жовтень</t>
  </si>
  <si>
    <t>Виконано станом на 01.11.2023</t>
  </si>
  <si>
    <t xml:space="preserve">Затверджено розписом на 2023 рік (з урахуванням змін) </t>
  </si>
  <si>
    <t xml:space="preserve">Аналіз використання коштів загального фонду бюджету міста Києва </t>
  </si>
  <si>
    <t xml:space="preserve">Аналіз використання коштів  спеціального фонду бюджету міста Києва </t>
  </si>
  <si>
    <t xml:space="preserve"> Подільською районною в місті Києві державною адміністрацією в розрізі галузей за січень-жовтень 2023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</si>
</sst>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#,##0.0"/>
    <numFmt numFmtId="215" formatCode="0.000000"/>
    <numFmt numFmtId="216" formatCode="0.00000"/>
    <numFmt numFmtId="217" formatCode="0.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0.0000000"/>
    <numFmt numFmtId="223" formatCode="0.0000000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1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1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214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12" fontId="51" fillId="0" borderId="10" xfId="0" applyNumberFormat="1" applyFont="1" applyBorder="1" applyAlignment="1">
      <alignment horizontal="center" vertical="center" wrapText="1"/>
    </xf>
    <xf numFmtId="212" fontId="52" fillId="32" borderId="10" xfId="0" applyNumberFormat="1" applyFont="1" applyFill="1" applyBorder="1" applyAlignment="1">
      <alignment horizontal="center" vertical="center" wrapText="1"/>
    </xf>
    <xf numFmtId="212" fontId="51" fillId="0" borderId="0" xfId="0" applyNumberFormat="1" applyFont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3" fillId="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212" fontId="51" fillId="3" borderId="0" xfId="0" applyNumberFormat="1" applyFont="1" applyFill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top"/>
    </xf>
    <xf numFmtId="4" fontId="5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213" fontId="3" fillId="0" borderId="0" xfId="0" applyNumberFormat="1" applyFont="1" applyAlignment="1">
      <alignment horizontal="center" vertical="center" wrapText="1"/>
    </xf>
    <xf numFmtId="213" fontId="3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14" fontId="51" fillId="0" borderId="10" xfId="0" applyNumberFormat="1" applyFont="1" applyBorder="1" applyAlignment="1">
      <alignment horizontal="center" vertical="center" wrapText="1"/>
    </xf>
    <xf numFmtId="214" fontId="2" fillId="32" borderId="10" xfId="0" applyNumberFormat="1" applyFont="1" applyFill="1" applyBorder="1" applyAlignment="1">
      <alignment horizontal="center" vertical="center" wrapText="1"/>
    </xf>
    <xf numFmtId="214" fontId="1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Border="1" applyAlignment="1">
      <alignment horizontal="center" vertical="center" wrapText="1"/>
    </xf>
    <xf numFmtId="214" fontId="3" fillId="32" borderId="10" xfId="0" applyNumberFormat="1" applyFont="1" applyFill="1" applyBorder="1" applyAlignment="1">
      <alignment horizontal="center" vertical="center" wrapText="1"/>
    </xf>
    <xf numFmtId="214" fontId="3" fillId="0" borderId="10" xfId="0" applyNumberFormat="1" applyFont="1" applyFill="1" applyBorder="1" applyAlignment="1">
      <alignment horizontal="center" vertical="center" wrapText="1"/>
    </xf>
    <xf numFmtId="214" fontId="2" fillId="0" borderId="10" xfId="0" applyNumberFormat="1" applyFont="1" applyFill="1" applyBorder="1" applyAlignment="1">
      <alignment horizontal="center" vertical="center" wrapText="1"/>
    </xf>
    <xf numFmtId="214" fontId="52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Border="1" applyAlignment="1">
      <alignment horizontal="center" vertical="center" wrapText="1"/>
    </xf>
    <xf numFmtId="214" fontId="1" fillId="0" borderId="10" xfId="0" applyNumberFormat="1" applyFont="1" applyFill="1" applyBorder="1" applyAlignment="1">
      <alignment horizontal="center" vertical="center" wrapText="1"/>
    </xf>
    <xf numFmtId="214" fontId="53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 wrapText="1"/>
    </xf>
    <xf numFmtId="214" fontId="53" fillId="3" borderId="10" xfId="0" applyNumberFormat="1" applyFont="1" applyFill="1" applyBorder="1" applyAlignment="1">
      <alignment horizontal="center" vertical="center" wrapText="1"/>
    </xf>
    <xf numFmtId="214" fontId="2" fillId="3" borderId="10" xfId="0" applyNumberFormat="1" applyFont="1" applyFill="1" applyBorder="1" applyAlignment="1">
      <alignment horizontal="center" vertical="center" wrapText="1"/>
    </xf>
    <xf numFmtId="214" fontId="53" fillId="32" borderId="10" xfId="0" applyNumberFormat="1" applyFont="1" applyFill="1" applyBorder="1" applyAlignment="1">
      <alignment horizontal="center" vertical="center" wrapText="1"/>
    </xf>
    <xf numFmtId="214" fontId="51" fillId="32" borderId="10" xfId="0" applyNumberFormat="1" applyFont="1" applyFill="1" applyBorder="1" applyAlignment="1">
      <alignment horizontal="center" vertical="center" wrapText="1"/>
    </xf>
    <xf numFmtId="214" fontId="53" fillId="33" borderId="10" xfId="0" applyNumberFormat="1" applyFont="1" applyFill="1" applyBorder="1" applyAlignment="1">
      <alignment horizontal="center" vertical="center" wrapText="1"/>
    </xf>
    <xf numFmtId="214" fontId="52" fillId="32" borderId="10" xfId="0" applyNumberFormat="1" applyFont="1" applyFill="1" applyBorder="1" applyAlignment="1">
      <alignment horizontal="center" vertical="center" wrapText="1"/>
    </xf>
    <xf numFmtId="214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214" fontId="13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214" fontId="2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214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95"/>
  <sheetViews>
    <sheetView view="pageBreakPreview" zoomScale="85" zoomScaleSheetLayoutView="85" zoomScalePageLayoutView="0" workbookViewId="0" topLeftCell="A1">
      <selection activeCell="B105" sqref="B105"/>
    </sheetView>
  </sheetViews>
  <sheetFormatPr defaultColWidth="9.140625" defaultRowHeight="12.75"/>
  <cols>
    <col min="1" max="1" width="40.140625" style="1" customWidth="1"/>
    <col min="2" max="2" width="17.28125" style="18" customWidth="1"/>
    <col min="3" max="3" width="13.421875" style="18" customWidth="1"/>
    <col min="4" max="4" width="15.421875" style="18" customWidth="1"/>
    <col min="5" max="5" width="10.57421875" style="18" customWidth="1"/>
    <col min="6" max="6" width="12.8515625" style="18" customWidth="1"/>
    <col min="7" max="7" width="11.57421875" style="18" customWidth="1"/>
    <col min="8" max="8" width="12.00390625" style="18" hidden="1" customWidth="1"/>
    <col min="9" max="9" width="9.28125" style="18" bestFit="1" customWidth="1"/>
    <col min="10" max="16384" width="9.140625" style="18" customWidth="1"/>
  </cols>
  <sheetData>
    <row r="1" spans="2:7" s="1" customFormat="1" ht="16.5" customHeight="1">
      <c r="B1" s="18"/>
      <c r="C1" s="18"/>
      <c r="D1" s="18"/>
      <c r="E1" s="18"/>
      <c r="F1" s="18"/>
      <c r="G1" s="18"/>
    </row>
    <row r="2" spans="1:7" s="1" customFormat="1" ht="16.5" customHeight="1">
      <c r="A2" s="96" t="s">
        <v>74</v>
      </c>
      <c r="B2" s="96"/>
      <c r="C2" s="96"/>
      <c r="D2" s="96"/>
      <c r="E2" s="96"/>
      <c r="F2" s="96"/>
      <c r="G2" s="96"/>
    </row>
    <row r="3" spans="1:7" s="1" customFormat="1" ht="18" customHeight="1">
      <c r="A3" s="96" t="s">
        <v>76</v>
      </c>
      <c r="B3" s="96"/>
      <c r="C3" s="96"/>
      <c r="D3" s="96"/>
      <c r="E3" s="96"/>
      <c r="F3" s="96"/>
      <c r="G3" s="96"/>
    </row>
    <row r="4" spans="2:7" s="1" customFormat="1" ht="13.5" customHeight="1">
      <c r="B4" s="18"/>
      <c r="C4" s="18"/>
      <c r="D4" s="18"/>
      <c r="E4" s="18"/>
      <c r="F4" s="18"/>
      <c r="G4" s="13" t="s">
        <v>1</v>
      </c>
    </row>
    <row r="5" spans="1:7" s="12" customFormat="1" ht="27.75" customHeight="1">
      <c r="A5" s="90" t="s">
        <v>0</v>
      </c>
      <c r="B5" s="86" t="s">
        <v>73</v>
      </c>
      <c r="C5" s="89" t="s">
        <v>71</v>
      </c>
      <c r="D5" s="90" t="s">
        <v>72</v>
      </c>
      <c r="E5" s="93" t="s">
        <v>45</v>
      </c>
      <c r="F5" s="94"/>
      <c r="G5" s="95"/>
    </row>
    <row r="6" spans="1:7" s="12" customFormat="1" ht="19.5" customHeight="1">
      <c r="A6" s="91"/>
      <c r="B6" s="87"/>
      <c r="C6" s="89"/>
      <c r="D6" s="91"/>
      <c r="E6" s="90" t="s">
        <v>11</v>
      </c>
      <c r="F6" s="89" t="s">
        <v>58</v>
      </c>
      <c r="G6" s="89"/>
    </row>
    <row r="7" spans="1:7" s="12" customFormat="1" ht="18.75" customHeight="1">
      <c r="A7" s="92"/>
      <c r="B7" s="88"/>
      <c r="C7" s="89"/>
      <c r="D7" s="92"/>
      <c r="E7" s="92"/>
      <c r="F7" s="17" t="s">
        <v>17</v>
      </c>
      <c r="G7" s="17" t="s">
        <v>16</v>
      </c>
    </row>
    <row r="8" spans="1:8" s="26" customFormat="1" ht="36.75" customHeight="1">
      <c r="A8" s="15" t="s">
        <v>25</v>
      </c>
      <c r="B8" s="16">
        <f>B10+B11+B12</f>
        <v>105384.20000000001</v>
      </c>
      <c r="C8" s="16">
        <f>C10+C11+C12</f>
        <v>88589.2</v>
      </c>
      <c r="D8" s="16">
        <f>D10+D11+D12</f>
        <v>84832.59999999999</v>
      </c>
      <c r="E8" s="16">
        <f>D8/B8*100</f>
        <v>80.49840488422362</v>
      </c>
      <c r="F8" s="16">
        <f>D8/C8*100</f>
        <v>95.75952824949316</v>
      </c>
      <c r="G8" s="16">
        <f>D8-C8</f>
        <v>-3756.600000000006</v>
      </c>
      <c r="H8" s="31">
        <v>692</v>
      </c>
    </row>
    <row r="9" spans="1:7" ht="15.75" customHeight="1">
      <c r="A9" s="2" t="s">
        <v>2</v>
      </c>
      <c r="B9" s="50"/>
      <c r="C9" s="50"/>
      <c r="D9" s="50"/>
      <c r="E9" s="51"/>
      <c r="F9" s="51"/>
      <c r="G9" s="52"/>
    </row>
    <row r="10" spans="1:8" s="27" customFormat="1" ht="12.75">
      <c r="A10" s="4" t="s">
        <v>13</v>
      </c>
      <c r="B10" s="53">
        <v>96609.3</v>
      </c>
      <c r="C10" s="53">
        <v>81046.8</v>
      </c>
      <c r="D10" s="53">
        <v>79413.8</v>
      </c>
      <c r="E10" s="54">
        <f>D10/B10*100</f>
        <v>82.20098893170741</v>
      </c>
      <c r="F10" s="54">
        <f>D10/C10*100</f>
        <v>97.98511477319278</v>
      </c>
      <c r="G10" s="54">
        <f>D10-C10</f>
        <v>-1633</v>
      </c>
      <c r="H10" s="25"/>
    </row>
    <row r="11" spans="1:8" s="27" customFormat="1" ht="12.75">
      <c r="A11" s="4" t="s">
        <v>3</v>
      </c>
      <c r="B11" s="53">
        <v>3256.3</v>
      </c>
      <c r="C11" s="53">
        <v>2592.2</v>
      </c>
      <c r="D11" s="53">
        <v>1562.9</v>
      </c>
      <c r="E11" s="54">
        <f>D11/B11*100</f>
        <v>47.99619199705187</v>
      </c>
      <c r="F11" s="54">
        <f>D11/C11*100</f>
        <v>60.29241570866446</v>
      </c>
      <c r="G11" s="54">
        <f>D11-C11</f>
        <v>-1029.2999999999997</v>
      </c>
      <c r="H11" s="25"/>
    </row>
    <row r="12" spans="1:8" s="27" customFormat="1" ht="12.75">
      <c r="A12" s="4" t="s">
        <v>15</v>
      </c>
      <c r="B12" s="53">
        <v>5518.6</v>
      </c>
      <c r="C12" s="53">
        <v>4950.2</v>
      </c>
      <c r="D12" s="53">
        <v>3855.9</v>
      </c>
      <c r="E12" s="54">
        <f>D12/B12*100</f>
        <v>69.87098177073895</v>
      </c>
      <c r="F12" s="54">
        <f>D12/C12*100</f>
        <v>77.89382247181933</v>
      </c>
      <c r="G12" s="54">
        <f>D12-C12</f>
        <v>-1094.2999999999997</v>
      </c>
      <c r="H12" s="25">
        <v>628</v>
      </c>
    </row>
    <row r="13" spans="1:8" s="31" customFormat="1" ht="20.25" customHeight="1">
      <c r="A13" s="15" t="s">
        <v>26</v>
      </c>
      <c r="B13" s="16">
        <f>B15+B19+B20+B21+B22+B23+B24</f>
        <v>1516080.5999999999</v>
      </c>
      <c r="C13" s="16">
        <f>C15+C19+C20+C21+C22+C23+C24</f>
        <v>1255386.3</v>
      </c>
      <c r="D13" s="16">
        <f>D15+D19+D20+D21+D22+D23+D24</f>
        <v>1028339.2000000002</v>
      </c>
      <c r="E13" s="16">
        <f>D13/B13*100</f>
        <v>67.82879485431053</v>
      </c>
      <c r="F13" s="16">
        <f>D13/C13*100</f>
        <v>81.91416458822277</v>
      </c>
      <c r="G13" s="16">
        <f>D13-C13</f>
        <v>-227047.09999999986</v>
      </c>
      <c r="H13" s="31">
        <v>323</v>
      </c>
    </row>
    <row r="14" spans="1:7" s="1" customFormat="1" ht="12.75">
      <c r="A14" s="2" t="s">
        <v>2</v>
      </c>
      <c r="B14" s="58"/>
      <c r="C14" s="58"/>
      <c r="D14" s="58"/>
      <c r="E14" s="51"/>
      <c r="F14" s="51"/>
      <c r="G14" s="52"/>
    </row>
    <row r="15" spans="1:7" s="25" customFormat="1" ht="12.75">
      <c r="A15" s="4" t="s">
        <v>13</v>
      </c>
      <c r="B15" s="53">
        <f>B17+B18</f>
        <v>1195606.2</v>
      </c>
      <c r="C15" s="53">
        <v>1003306.4</v>
      </c>
      <c r="D15" s="53">
        <v>880059.8</v>
      </c>
      <c r="E15" s="54">
        <f aca="true" t="shared" si="0" ref="E15:E24">D15/B15*100</f>
        <v>73.60783174259218</v>
      </c>
      <c r="F15" s="54">
        <f aca="true" t="shared" si="1" ref="F15:F24">D15/C15*100</f>
        <v>87.71595596320326</v>
      </c>
      <c r="G15" s="54">
        <f aca="true" t="shared" si="2" ref="G15:G26">D15-C15</f>
        <v>-123246.59999999998</v>
      </c>
    </row>
    <row r="16" spans="1:7" s="25" customFormat="1" ht="12.75">
      <c r="A16" s="2" t="s">
        <v>50</v>
      </c>
      <c r="B16" s="53"/>
      <c r="C16" s="53"/>
      <c r="D16" s="53"/>
      <c r="E16" s="54"/>
      <c r="F16" s="54"/>
      <c r="G16" s="54"/>
    </row>
    <row r="17" spans="1:7" s="25" customFormat="1" ht="12.75">
      <c r="A17" s="2" t="s">
        <v>53</v>
      </c>
      <c r="B17" s="53">
        <v>363029</v>
      </c>
      <c r="C17" s="53">
        <v>307301.5</v>
      </c>
      <c r="D17" s="53">
        <v>304389.7</v>
      </c>
      <c r="E17" s="54">
        <f t="shared" si="0"/>
        <v>83.84721330802773</v>
      </c>
      <c r="F17" s="54">
        <f t="shared" si="1"/>
        <v>99.05246150767243</v>
      </c>
      <c r="G17" s="54">
        <f t="shared" si="2"/>
        <v>-2911.7999999999884</v>
      </c>
    </row>
    <row r="18" spans="1:7" s="25" customFormat="1" ht="12.75">
      <c r="A18" s="2" t="s">
        <v>54</v>
      </c>
      <c r="B18" s="53">
        <v>832577.2</v>
      </c>
      <c r="C18" s="53">
        <v>696004.9</v>
      </c>
      <c r="D18" s="53">
        <v>575670.2</v>
      </c>
      <c r="E18" s="54">
        <f t="shared" si="0"/>
        <v>69.14316173923571</v>
      </c>
      <c r="F18" s="54">
        <f t="shared" si="1"/>
        <v>82.71065333017052</v>
      </c>
      <c r="G18" s="54">
        <f t="shared" si="2"/>
        <v>-120334.70000000007</v>
      </c>
    </row>
    <row r="19" spans="1:7" s="25" customFormat="1" ht="12.75">
      <c r="A19" s="4" t="s">
        <v>51</v>
      </c>
      <c r="B19" s="53">
        <v>33411.2</v>
      </c>
      <c r="C19" s="53">
        <v>27130.6</v>
      </c>
      <c r="D19" s="53">
        <v>26145.9</v>
      </c>
      <c r="E19" s="54">
        <f t="shared" si="0"/>
        <v>78.25489656163204</v>
      </c>
      <c r="F19" s="54">
        <f t="shared" si="1"/>
        <v>96.37051889748108</v>
      </c>
      <c r="G19" s="54">
        <f t="shared" si="2"/>
        <v>-984.6999999999971</v>
      </c>
    </row>
    <row r="20" spans="1:7" s="25" customFormat="1" ht="15.75" customHeight="1">
      <c r="A20" s="4" t="s">
        <v>14</v>
      </c>
      <c r="B20" s="53">
        <v>1879.5</v>
      </c>
      <c r="C20" s="53">
        <v>1879.5</v>
      </c>
      <c r="D20" s="53">
        <v>201.8</v>
      </c>
      <c r="E20" s="54">
        <f t="shared" si="0"/>
        <v>10.736898111199787</v>
      </c>
      <c r="F20" s="54">
        <f t="shared" si="1"/>
        <v>10.736898111199787</v>
      </c>
      <c r="G20" s="54">
        <f t="shared" si="2"/>
        <v>-1677.7</v>
      </c>
    </row>
    <row r="21" spans="1:7" s="25" customFormat="1" ht="12.75">
      <c r="A21" s="4" t="s">
        <v>4</v>
      </c>
      <c r="B21" s="53">
        <v>24562.6</v>
      </c>
      <c r="C21" s="53">
        <v>19650</v>
      </c>
      <c r="D21" s="53">
        <v>8866.1</v>
      </c>
      <c r="E21" s="54">
        <f t="shared" si="0"/>
        <v>36.09593446947799</v>
      </c>
      <c r="F21" s="54">
        <f t="shared" si="1"/>
        <v>45.12010178117048</v>
      </c>
      <c r="G21" s="54">
        <f t="shared" si="2"/>
        <v>-10783.9</v>
      </c>
    </row>
    <row r="22" spans="1:7" s="25" customFormat="1" ht="12.75">
      <c r="A22" s="4" t="s">
        <v>3</v>
      </c>
      <c r="B22" s="53">
        <v>135942</v>
      </c>
      <c r="C22" s="53">
        <v>121141.1</v>
      </c>
      <c r="D22" s="55">
        <v>65812.9</v>
      </c>
      <c r="E22" s="54">
        <f t="shared" si="0"/>
        <v>48.412484736137465</v>
      </c>
      <c r="F22" s="54">
        <f t="shared" si="1"/>
        <v>54.3274743253941</v>
      </c>
      <c r="G22" s="54">
        <f t="shared" si="2"/>
        <v>-55328.20000000001</v>
      </c>
    </row>
    <row r="23" spans="1:8" s="25" customFormat="1" ht="12.75">
      <c r="A23" s="4" t="s">
        <v>20</v>
      </c>
      <c r="B23" s="53">
        <v>59.7</v>
      </c>
      <c r="C23" s="53">
        <v>52.5</v>
      </c>
      <c r="D23" s="53">
        <v>30.8</v>
      </c>
      <c r="E23" s="54">
        <f t="shared" si="0"/>
        <v>51.59128978224455</v>
      </c>
      <c r="F23" s="54">
        <f t="shared" si="1"/>
        <v>58.666666666666664</v>
      </c>
      <c r="G23" s="54">
        <f t="shared" si="2"/>
        <v>-21.7</v>
      </c>
      <c r="H23" s="25">
        <v>162</v>
      </c>
    </row>
    <row r="24" spans="1:8" s="25" customFormat="1" ht="12.75" customHeight="1">
      <c r="A24" s="4" t="s">
        <v>15</v>
      </c>
      <c r="B24" s="53">
        <v>124619.4</v>
      </c>
      <c r="C24" s="53">
        <v>82226.2</v>
      </c>
      <c r="D24" s="53">
        <v>47221.9</v>
      </c>
      <c r="E24" s="54">
        <f t="shared" si="0"/>
        <v>37.8928962906257</v>
      </c>
      <c r="F24" s="54">
        <f t="shared" si="1"/>
        <v>57.429262205963546</v>
      </c>
      <c r="G24" s="54">
        <f t="shared" si="2"/>
        <v>-35004.299999999996</v>
      </c>
      <c r="H24" s="25">
        <v>450</v>
      </c>
    </row>
    <row r="25" spans="1:7" s="25" customFormat="1" ht="12.75" customHeight="1">
      <c r="A25" s="39" t="s">
        <v>32</v>
      </c>
      <c r="B25" s="53">
        <v>26832.9</v>
      </c>
      <c r="C25" s="53">
        <v>26725.4</v>
      </c>
      <c r="D25" s="53">
        <v>11958.7</v>
      </c>
      <c r="E25" s="54">
        <f>D25/B25*100</f>
        <v>44.56730357136202</v>
      </c>
      <c r="F25" s="54">
        <f>D25/C25*100</f>
        <v>44.746570678081525</v>
      </c>
      <c r="G25" s="54">
        <f t="shared" si="2"/>
        <v>-14766.7</v>
      </c>
    </row>
    <row r="26" spans="1:7" s="25" customFormat="1" ht="12.75">
      <c r="A26" s="39" t="s">
        <v>34</v>
      </c>
      <c r="B26" s="53">
        <v>97454.7</v>
      </c>
      <c r="C26" s="53">
        <v>55168.9</v>
      </c>
      <c r="D26" s="53">
        <v>35137.9</v>
      </c>
      <c r="E26" s="54">
        <f>D26/B26*100</f>
        <v>36.05562379238765</v>
      </c>
      <c r="F26" s="54">
        <f>D26/C26*100</f>
        <v>63.69150010241277</v>
      </c>
      <c r="G26" s="54">
        <f t="shared" si="2"/>
        <v>-20031</v>
      </c>
    </row>
    <row r="27" spans="1:10" s="28" customFormat="1" ht="29.25" customHeight="1" hidden="1">
      <c r="A27" s="79" t="s">
        <v>35</v>
      </c>
      <c r="B27" s="77"/>
      <c r="C27" s="60"/>
      <c r="D27" s="60"/>
      <c r="E27" s="60"/>
      <c r="F27" s="60"/>
      <c r="G27" s="60"/>
      <c r="H27" s="36">
        <v>881</v>
      </c>
      <c r="I27" s="26"/>
      <c r="J27" s="36"/>
    </row>
    <row r="28" spans="1:9" s="30" customFormat="1" ht="36" customHeight="1">
      <c r="A28" s="15" t="s">
        <v>27</v>
      </c>
      <c r="B28" s="16">
        <f>B30+B31+B32+B33+B34+B35</f>
        <v>42876.5</v>
      </c>
      <c r="C28" s="16">
        <f>C30+C31+C32+C33+C34+C35</f>
        <v>35983</v>
      </c>
      <c r="D28" s="16">
        <f>D30+D31+D32+D33+D34+D35</f>
        <v>26303.8</v>
      </c>
      <c r="E28" s="16">
        <f>D28/B28*100</f>
        <v>61.347824565904396</v>
      </c>
      <c r="F28" s="16">
        <f>D28/C28*100</f>
        <v>73.10063085345857</v>
      </c>
      <c r="G28" s="16">
        <f>D28-C28</f>
        <v>-9679.2</v>
      </c>
      <c r="H28" s="30">
        <v>229</v>
      </c>
      <c r="I28" s="31"/>
    </row>
    <row r="29" spans="1:7" s="1" customFormat="1" ht="12.75">
      <c r="A29" s="2" t="s">
        <v>2</v>
      </c>
      <c r="B29" s="58"/>
      <c r="C29" s="58"/>
      <c r="D29" s="58"/>
      <c r="E29" s="51"/>
      <c r="F29" s="51"/>
      <c r="G29" s="52"/>
    </row>
    <row r="30" spans="1:7" s="25" customFormat="1" ht="12.75">
      <c r="A30" s="4" t="s">
        <v>13</v>
      </c>
      <c r="B30" s="53">
        <v>30315.3</v>
      </c>
      <c r="C30" s="53">
        <v>25348.2</v>
      </c>
      <c r="D30" s="53">
        <v>20571.3</v>
      </c>
      <c r="E30" s="54">
        <f>D30/B30*100</f>
        <v>67.8578143709612</v>
      </c>
      <c r="F30" s="54">
        <f aca="true" t="shared" si="3" ref="F30:F35">D30/C30*100</f>
        <v>81.15487490235994</v>
      </c>
      <c r="G30" s="54">
        <f>D30-C30</f>
        <v>-4776.9000000000015</v>
      </c>
    </row>
    <row r="31" spans="1:7" s="25" customFormat="1" ht="12.75">
      <c r="A31" s="4" t="s">
        <v>14</v>
      </c>
      <c r="B31" s="53">
        <v>68</v>
      </c>
      <c r="C31" s="53">
        <v>52.9</v>
      </c>
      <c r="D31" s="53"/>
      <c r="E31" s="54"/>
      <c r="F31" s="54">
        <f t="shared" si="3"/>
        <v>0</v>
      </c>
      <c r="G31" s="54">
        <f>D31-C31</f>
        <v>-52.9</v>
      </c>
    </row>
    <row r="32" spans="1:7" s="25" customFormat="1" ht="12.75">
      <c r="A32" s="4" t="s">
        <v>4</v>
      </c>
      <c r="B32" s="53">
        <v>68</v>
      </c>
      <c r="C32" s="53">
        <v>56</v>
      </c>
      <c r="D32" s="53"/>
      <c r="E32" s="54"/>
      <c r="F32" s="54">
        <f t="shared" si="3"/>
        <v>0</v>
      </c>
      <c r="G32" s="54">
        <f aca="true" t="shared" si="4" ref="G32:G37">D32-C32</f>
        <v>-56</v>
      </c>
    </row>
    <row r="33" spans="1:7" s="25" customFormat="1" ht="12.75">
      <c r="A33" s="4" t="s">
        <v>3</v>
      </c>
      <c r="B33" s="53">
        <v>3499.9</v>
      </c>
      <c r="C33" s="53">
        <v>2461.5</v>
      </c>
      <c r="D33" s="53">
        <v>971.2</v>
      </c>
      <c r="E33" s="54">
        <f aca="true" t="shared" si="5" ref="E33:E40">D33/B33*100</f>
        <v>27.749364267550504</v>
      </c>
      <c r="F33" s="54">
        <f t="shared" si="3"/>
        <v>39.45561649400772</v>
      </c>
      <c r="G33" s="54">
        <f t="shared" si="4"/>
        <v>-1490.3</v>
      </c>
    </row>
    <row r="34" spans="1:7" s="25" customFormat="1" ht="12.75">
      <c r="A34" s="4" t="s">
        <v>20</v>
      </c>
      <c r="B34" s="53">
        <v>4860.8</v>
      </c>
      <c r="C34" s="53">
        <v>4540</v>
      </c>
      <c r="D34" s="55">
        <v>3922.8</v>
      </c>
      <c r="E34" s="54">
        <f t="shared" si="5"/>
        <v>80.70276497695853</v>
      </c>
      <c r="F34" s="54">
        <f t="shared" si="3"/>
        <v>86.40528634361235</v>
      </c>
      <c r="G34" s="54">
        <f t="shared" si="4"/>
        <v>-617.1999999999998</v>
      </c>
    </row>
    <row r="35" spans="1:8" s="25" customFormat="1" ht="12.75">
      <c r="A35" s="4" t="s">
        <v>52</v>
      </c>
      <c r="B35" s="53">
        <v>4064.5</v>
      </c>
      <c r="C35" s="53">
        <v>3524.4</v>
      </c>
      <c r="D35" s="53">
        <v>838.5</v>
      </c>
      <c r="E35" s="54">
        <f t="shared" si="5"/>
        <v>20.629843769221306</v>
      </c>
      <c r="F35" s="54">
        <f t="shared" si="3"/>
        <v>23.791283622744295</v>
      </c>
      <c r="G35" s="54">
        <f t="shared" si="4"/>
        <v>-2685.9</v>
      </c>
      <c r="H35" s="25">
        <v>314</v>
      </c>
    </row>
    <row r="36" spans="1:7" s="27" customFormat="1" ht="17.25" customHeight="1" hidden="1">
      <c r="A36" s="76" t="s">
        <v>31</v>
      </c>
      <c r="B36" s="57"/>
      <c r="C36" s="57"/>
      <c r="D36" s="57"/>
      <c r="E36" s="67"/>
      <c r="F36" s="67"/>
      <c r="G36" s="67">
        <f t="shared" si="4"/>
        <v>0</v>
      </c>
    </row>
    <row r="37" spans="1:8" s="31" customFormat="1" ht="27" customHeight="1">
      <c r="A37" s="15" t="s">
        <v>28</v>
      </c>
      <c r="B37" s="16">
        <f>B39+B40+B41</f>
        <v>1845.3</v>
      </c>
      <c r="C37" s="16">
        <f>C39+C40</f>
        <v>1665.3</v>
      </c>
      <c r="D37" s="16">
        <f>D39+D40</f>
        <v>391.79999999999995</v>
      </c>
      <c r="E37" s="16">
        <f t="shared" si="5"/>
        <v>21.232319947975935</v>
      </c>
      <c r="F37" s="16">
        <f>D37/C37*100</f>
        <v>23.527292379751394</v>
      </c>
      <c r="G37" s="16">
        <f t="shared" si="4"/>
        <v>-1273.5</v>
      </c>
      <c r="H37" s="31">
        <v>425</v>
      </c>
    </row>
    <row r="38" spans="1:7" s="1" customFormat="1" ht="15.75" customHeight="1">
      <c r="A38" s="2" t="s">
        <v>2</v>
      </c>
      <c r="B38" s="58"/>
      <c r="C38" s="58"/>
      <c r="D38" s="58"/>
      <c r="E38" s="54"/>
      <c r="F38" s="51"/>
      <c r="G38" s="52"/>
    </row>
    <row r="39" spans="1:7" s="25" customFormat="1" ht="12.75">
      <c r="A39" s="4" t="s">
        <v>46</v>
      </c>
      <c r="B39" s="53">
        <v>1245.3</v>
      </c>
      <c r="C39" s="53">
        <v>1245.3</v>
      </c>
      <c r="D39" s="53">
        <v>211.7</v>
      </c>
      <c r="E39" s="54">
        <f t="shared" si="5"/>
        <v>16.999919698064723</v>
      </c>
      <c r="F39" s="54">
        <f>D39/C39*100</f>
        <v>16.999919698064723</v>
      </c>
      <c r="G39" s="54">
        <f>D39-C39</f>
        <v>-1033.6</v>
      </c>
    </row>
    <row r="40" spans="1:7" s="25" customFormat="1" ht="12.75">
      <c r="A40" s="4" t="s">
        <v>23</v>
      </c>
      <c r="B40" s="53">
        <v>600</v>
      </c>
      <c r="C40" s="53">
        <v>420</v>
      </c>
      <c r="D40" s="53">
        <v>180.1</v>
      </c>
      <c r="E40" s="54">
        <f t="shared" si="5"/>
        <v>30.016666666666662</v>
      </c>
      <c r="F40" s="54">
        <f>D40/C40*100</f>
        <v>42.88095238095238</v>
      </c>
      <c r="G40" s="54">
        <f>D40-C40</f>
        <v>-239.9</v>
      </c>
    </row>
    <row r="41" spans="1:7" s="24" customFormat="1" ht="0.75" customHeight="1" hidden="1">
      <c r="A41" s="76" t="s">
        <v>31</v>
      </c>
      <c r="B41" s="61"/>
      <c r="C41" s="61"/>
      <c r="D41" s="61"/>
      <c r="E41" s="67"/>
      <c r="F41" s="67"/>
      <c r="G41" s="67"/>
    </row>
    <row r="42" spans="1:7" s="33" customFormat="1" ht="21.75" customHeight="1" hidden="1">
      <c r="A42" s="80"/>
      <c r="B42" s="60"/>
      <c r="C42" s="60"/>
      <c r="D42" s="60"/>
      <c r="E42" s="60"/>
      <c r="F42" s="60"/>
      <c r="G42" s="61"/>
    </row>
    <row r="43" spans="1:8" s="31" customFormat="1" ht="12.75">
      <c r="A43" s="15" t="s">
        <v>29</v>
      </c>
      <c r="B43" s="16">
        <f>B45+B46+B47</f>
        <v>24753.2</v>
      </c>
      <c r="C43" s="16">
        <f>C45+C46+C47</f>
        <v>20750.6</v>
      </c>
      <c r="D43" s="16">
        <f>D45+D46+D47</f>
        <v>17953.7</v>
      </c>
      <c r="E43" s="16">
        <f>D43/B43*100</f>
        <v>72.53082429746456</v>
      </c>
      <c r="F43" s="16">
        <f>D43/C43*100</f>
        <v>86.521353599414</v>
      </c>
      <c r="G43" s="16">
        <f>D43-C43</f>
        <v>-2796.899999999998</v>
      </c>
      <c r="H43" s="31">
        <v>197</v>
      </c>
    </row>
    <row r="44" spans="1:7" s="1" customFormat="1" ht="20.25" customHeight="1">
      <c r="A44" s="2" t="s">
        <v>2</v>
      </c>
      <c r="B44" s="58"/>
      <c r="C44" s="58"/>
      <c r="D44" s="58"/>
      <c r="E44" s="51"/>
      <c r="F44" s="51"/>
      <c r="G44" s="52"/>
    </row>
    <row r="45" spans="1:7" s="25" customFormat="1" ht="12.75">
      <c r="A45" s="4" t="s">
        <v>13</v>
      </c>
      <c r="B45" s="53">
        <v>19836.4</v>
      </c>
      <c r="C45" s="53">
        <v>16670.9</v>
      </c>
      <c r="D45" s="53">
        <v>16114</v>
      </c>
      <c r="E45" s="54">
        <f>D45/B45*100</f>
        <v>81.23449819523704</v>
      </c>
      <c r="F45" s="54">
        <f>D45/C45*100</f>
        <v>96.65944850008097</v>
      </c>
      <c r="G45" s="54">
        <f>D45-C45</f>
        <v>-556.9000000000015</v>
      </c>
    </row>
    <row r="46" spans="1:7" s="25" customFormat="1" ht="12.75">
      <c r="A46" s="4" t="s">
        <v>49</v>
      </c>
      <c r="B46" s="53">
        <v>2132</v>
      </c>
      <c r="C46" s="53">
        <v>1460.1</v>
      </c>
      <c r="D46" s="53">
        <v>1082.9</v>
      </c>
      <c r="E46" s="54">
        <f>D46/B46*100</f>
        <v>50.79268292682927</v>
      </c>
      <c r="F46" s="54">
        <f>D46/C46*100</f>
        <v>74.16615300321897</v>
      </c>
      <c r="G46" s="54">
        <f>D46-C46</f>
        <v>-377.1999999999998</v>
      </c>
    </row>
    <row r="47" spans="1:8" s="25" customFormat="1" ht="12.75">
      <c r="A47" s="4" t="s">
        <v>15</v>
      </c>
      <c r="B47" s="53">
        <v>2784.8</v>
      </c>
      <c r="C47" s="53">
        <v>2619.6</v>
      </c>
      <c r="D47" s="53">
        <v>756.8</v>
      </c>
      <c r="E47" s="54">
        <f>D47/B47*100</f>
        <v>27.17609882217753</v>
      </c>
      <c r="F47" s="54">
        <f>D47/C47*100</f>
        <v>28.88990685600855</v>
      </c>
      <c r="G47" s="54">
        <f>D47-C47</f>
        <v>-1862.8</v>
      </c>
      <c r="H47" s="25">
        <v>461</v>
      </c>
    </row>
    <row r="48" spans="1:7" s="26" customFormat="1" ht="12.75" customHeight="1" hidden="1">
      <c r="A48" s="81" t="s">
        <v>5</v>
      </c>
      <c r="B48" s="62"/>
      <c r="C48" s="62"/>
      <c r="D48" s="62"/>
      <c r="E48" s="62" t="e">
        <f>D48/B48*100</f>
        <v>#DIV/0!</v>
      </c>
      <c r="F48" s="62" t="e">
        <f>D48/C48*100</f>
        <v>#DIV/0!</v>
      </c>
      <c r="G48" s="62">
        <f>D48-C48</f>
        <v>0</v>
      </c>
    </row>
    <row r="49" spans="1:7" ht="12.75" customHeight="1" hidden="1">
      <c r="A49" s="75" t="s">
        <v>2</v>
      </c>
      <c r="B49" s="50"/>
      <c r="C49" s="50"/>
      <c r="D49" s="50"/>
      <c r="E49" s="64"/>
      <c r="F49" s="64"/>
      <c r="G49" s="65"/>
    </row>
    <row r="50" spans="1:7" s="27" customFormat="1" ht="0.75" customHeight="1">
      <c r="A50" s="76" t="s">
        <v>31</v>
      </c>
      <c r="B50" s="57"/>
      <c r="C50" s="57"/>
      <c r="D50" s="57"/>
      <c r="E50" s="67" t="e">
        <f>D50/B50*100</f>
        <v>#DIV/0!</v>
      </c>
      <c r="F50" s="67"/>
      <c r="G50" s="67">
        <f>D50-C50</f>
        <v>0</v>
      </c>
    </row>
    <row r="51" spans="1:8" s="31" customFormat="1" ht="20.25" customHeight="1">
      <c r="A51" s="15" t="s">
        <v>30</v>
      </c>
      <c r="B51" s="16">
        <f>B53+B55+B56</f>
        <v>13990.5</v>
      </c>
      <c r="C51" s="16">
        <f>C53+C55+C56</f>
        <v>11684.3</v>
      </c>
      <c r="D51" s="16">
        <f>D53+D55+D56</f>
        <v>8011.8</v>
      </c>
      <c r="E51" s="16">
        <f>D51/B51*100</f>
        <v>57.26600192988099</v>
      </c>
      <c r="F51" s="16">
        <f>D51/C51*100</f>
        <v>68.56893438203402</v>
      </c>
      <c r="G51" s="16">
        <f>D51-C51</f>
        <v>-3672.499999999999</v>
      </c>
      <c r="H51" s="31">
        <v>73</v>
      </c>
    </row>
    <row r="52" spans="1:7" s="1" customFormat="1" ht="12.75">
      <c r="A52" s="6" t="s">
        <v>2</v>
      </c>
      <c r="B52" s="58"/>
      <c r="C52" s="58"/>
      <c r="D52" s="58"/>
      <c r="E52" s="51"/>
      <c r="F52" s="51"/>
      <c r="G52" s="52"/>
    </row>
    <row r="53" spans="1:7" s="25" customFormat="1" ht="12.75">
      <c r="A53" s="4" t="s">
        <v>13</v>
      </c>
      <c r="B53" s="53">
        <v>10242.8</v>
      </c>
      <c r="C53" s="53">
        <v>8386.2</v>
      </c>
      <c r="D53" s="53">
        <v>7030.9</v>
      </c>
      <c r="E53" s="54">
        <f>D53/B53*100</f>
        <v>68.64236341625337</v>
      </c>
      <c r="F53" s="54">
        <f>D53/C53*100</f>
        <v>83.8389258543798</v>
      </c>
      <c r="G53" s="54">
        <f>D53-C53</f>
        <v>-1355.300000000001</v>
      </c>
    </row>
    <row r="54" spans="1:7" s="25" customFormat="1" ht="15.75" customHeight="1" hidden="1">
      <c r="A54" s="4" t="s">
        <v>44</v>
      </c>
      <c r="B54" s="53"/>
      <c r="C54" s="53"/>
      <c r="D54" s="53"/>
      <c r="E54" s="54"/>
      <c r="F54" s="54"/>
      <c r="G54" s="54"/>
    </row>
    <row r="55" spans="1:7" s="25" customFormat="1" ht="12.75">
      <c r="A55" s="4" t="s">
        <v>3</v>
      </c>
      <c r="B55" s="53">
        <v>904</v>
      </c>
      <c r="C55" s="53">
        <v>718.9</v>
      </c>
      <c r="D55" s="53">
        <v>123.8</v>
      </c>
      <c r="E55" s="54">
        <f aca="true" t="shared" si="6" ref="E55:E62">D55/B55*100</f>
        <v>13.694690265486726</v>
      </c>
      <c r="F55" s="54">
        <f>D55/C55*100</f>
        <v>17.22075392961469</v>
      </c>
      <c r="G55" s="54">
        <f>D55-C55</f>
        <v>-595.1</v>
      </c>
    </row>
    <row r="56" spans="1:8" s="25" customFormat="1" ht="12.75">
      <c r="A56" s="4" t="s">
        <v>15</v>
      </c>
      <c r="B56" s="53">
        <v>2843.7</v>
      </c>
      <c r="C56" s="53">
        <v>2579.2</v>
      </c>
      <c r="D56" s="53">
        <v>857.1</v>
      </c>
      <c r="E56" s="54">
        <f t="shared" si="6"/>
        <v>30.140310159299506</v>
      </c>
      <c r="F56" s="54">
        <f>D56/C56*100</f>
        <v>33.231234491315135</v>
      </c>
      <c r="G56" s="54">
        <f>D56-C56</f>
        <v>-1722.1</v>
      </c>
      <c r="H56" s="25">
        <v>352</v>
      </c>
    </row>
    <row r="57" spans="1:8" s="26" customFormat="1" ht="25.5" customHeight="1" hidden="1">
      <c r="A57" s="8" t="s">
        <v>10</v>
      </c>
      <c r="B57" s="62"/>
      <c r="C57" s="62"/>
      <c r="D57" s="62"/>
      <c r="E57" s="63" t="e">
        <f t="shared" si="6"/>
        <v>#DIV/0!</v>
      </c>
      <c r="F57" s="51" t="e">
        <f>D57/C57*100</f>
        <v>#DIV/0!</v>
      </c>
      <c r="G57" s="52">
        <f aca="true" t="shared" si="7" ref="G57:G62">D57-C57</f>
        <v>0</v>
      </c>
      <c r="H57" s="31"/>
    </row>
    <row r="58" spans="1:8" s="26" customFormat="1" ht="12.75" customHeight="1" hidden="1">
      <c r="A58" s="8" t="s">
        <v>6</v>
      </c>
      <c r="B58" s="62"/>
      <c r="C58" s="62"/>
      <c r="D58" s="62"/>
      <c r="E58" s="63" t="e">
        <f t="shared" si="6"/>
        <v>#DIV/0!</v>
      </c>
      <c r="F58" s="63" t="e">
        <f>D58/C58*100</f>
        <v>#DIV/0!</v>
      </c>
      <c r="G58" s="63">
        <f t="shared" si="7"/>
        <v>0</v>
      </c>
      <c r="H58" s="31"/>
    </row>
    <row r="59" spans="1:8" s="23" customFormat="1" ht="12.75" hidden="1">
      <c r="A59" s="14" t="s">
        <v>7</v>
      </c>
      <c r="B59" s="66"/>
      <c r="C59" s="66"/>
      <c r="D59" s="66">
        <v>0</v>
      </c>
      <c r="E59" s="16" t="e">
        <f t="shared" si="6"/>
        <v>#DIV/0!</v>
      </c>
      <c r="F59" s="16"/>
      <c r="G59" s="16">
        <f t="shared" si="7"/>
        <v>0</v>
      </c>
      <c r="H59" s="10"/>
    </row>
    <row r="60" spans="1:8" s="26" customFormat="1" ht="38.25" customHeight="1" hidden="1">
      <c r="A60" s="8" t="s">
        <v>8</v>
      </c>
      <c r="B60" s="62"/>
      <c r="C60" s="62"/>
      <c r="D60" s="62"/>
      <c r="E60" s="63" t="e">
        <f t="shared" si="6"/>
        <v>#DIV/0!</v>
      </c>
      <c r="F60" s="63" t="e">
        <f>D60/C60*100</f>
        <v>#DIV/0!</v>
      </c>
      <c r="G60" s="63">
        <f t="shared" si="7"/>
        <v>0</v>
      </c>
      <c r="H60" s="31"/>
    </row>
    <row r="61" spans="1:8" s="26" customFormat="1" ht="30.75" customHeight="1" hidden="1">
      <c r="A61" s="8" t="s">
        <v>12</v>
      </c>
      <c r="B61" s="62"/>
      <c r="C61" s="62"/>
      <c r="D61" s="62"/>
      <c r="E61" s="63" t="e">
        <f t="shared" si="6"/>
        <v>#DIV/0!</v>
      </c>
      <c r="F61" s="63" t="e">
        <f>D61/C61*100</f>
        <v>#DIV/0!</v>
      </c>
      <c r="G61" s="63">
        <f t="shared" si="7"/>
        <v>0</v>
      </c>
      <c r="H61" s="31"/>
    </row>
    <row r="62" spans="1:7" s="32" customFormat="1" ht="28.5" customHeight="1">
      <c r="A62" s="70" t="s">
        <v>9</v>
      </c>
      <c r="B62" s="71">
        <f>B60+B59+B58+B57+B51+B48+B43+B37+B28+B13+B8+B61</f>
        <v>1704930.2999999998</v>
      </c>
      <c r="C62" s="71">
        <f>C60+C59+C58+C57+C51+C48+C43+C37+C28+C13+C8+C61</f>
        <v>1414058.7</v>
      </c>
      <c r="D62" s="71">
        <f>D60+D59+D58+D57+D51+D48+D43+D37+D28+D13+D8+D61</f>
        <v>1165832.9000000004</v>
      </c>
      <c r="E62" s="71">
        <f t="shared" si="6"/>
        <v>68.38009154978361</v>
      </c>
      <c r="F62" s="71">
        <f>D62/C62*100</f>
        <v>82.44586310313711</v>
      </c>
      <c r="G62" s="71">
        <f t="shared" si="7"/>
        <v>-248225.79999999958</v>
      </c>
    </row>
    <row r="63" spans="1:7" ht="12.75">
      <c r="A63" s="7" t="s">
        <v>2</v>
      </c>
      <c r="B63" s="50"/>
      <c r="C63" s="50"/>
      <c r="D63" s="50"/>
      <c r="E63" s="51"/>
      <c r="F63" s="64"/>
      <c r="G63" s="65"/>
    </row>
    <row r="64" spans="1:8" s="27" customFormat="1" ht="12.75">
      <c r="A64" s="4" t="s">
        <v>13</v>
      </c>
      <c r="B64" s="53">
        <f>B10+B15+B30+B45+B53</f>
        <v>1352610</v>
      </c>
      <c r="C64" s="53">
        <f>C10+C15+C30+C45+C53</f>
        <v>1134758.4999999998</v>
      </c>
      <c r="D64" s="53">
        <f>D10+D15+D30+D45+D53</f>
        <v>1003189.8000000002</v>
      </c>
      <c r="E64" s="54">
        <f aca="true" t="shared" si="8" ref="E64:E69">D64/B64*100</f>
        <v>74.16696608778585</v>
      </c>
      <c r="F64" s="54">
        <f aca="true" t="shared" si="9" ref="F64:F73">D64/C64*100</f>
        <v>88.40557704568862</v>
      </c>
      <c r="G64" s="54">
        <f aca="true" t="shared" si="10" ref="G64:G71">D64-C64</f>
        <v>-131568.6999999996</v>
      </c>
      <c r="H64" s="42">
        <f>G86/1000</f>
        <v>756606.95649</v>
      </c>
    </row>
    <row r="65" spans="1:8" s="27" customFormat="1" ht="12.75">
      <c r="A65" s="4" t="s">
        <v>14</v>
      </c>
      <c r="B65" s="53">
        <f>B20+B31+B54</f>
        <v>1947.5</v>
      </c>
      <c r="C65" s="53">
        <f>C20+C31+C54</f>
        <v>1932.4</v>
      </c>
      <c r="D65" s="53">
        <f>D20+D31+D54</f>
        <v>201.8</v>
      </c>
      <c r="E65" s="53">
        <f>E20+E31+E54</f>
        <v>10.736898111199787</v>
      </c>
      <c r="F65" s="54">
        <f t="shared" si="9"/>
        <v>10.44297246946802</v>
      </c>
      <c r="G65" s="54">
        <f t="shared" si="10"/>
        <v>-1730.6000000000001</v>
      </c>
      <c r="H65" s="42">
        <f>G87/1000</f>
        <v>11055.590310000001</v>
      </c>
    </row>
    <row r="66" spans="1:8" s="27" customFormat="1" ht="12.75">
      <c r="A66" s="4" t="s">
        <v>4</v>
      </c>
      <c r="B66" s="53">
        <f>B21+B32</f>
        <v>24630.6</v>
      </c>
      <c r="C66" s="53">
        <f>C21+C32</f>
        <v>19706</v>
      </c>
      <c r="D66" s="53">
        <f>D21+D32</f>
        <v>8866.1</v>
      </c>
      <c r="E66" s="54">
        <f t="shared" si="8"/>
        <v>35.99628104877673</v>
      </c>
      <c r="F66" s="54">
        <f t="shared" si="9"/>
        <v>44.991880645488685</v>
      </c>
      <c r="G66" s="54">
        <f t="shared" si="10"/>
        <v>-10839.9</v>
      </c>
      <c r="H66" s="42">
        <f>G88/1000</f>
        <v>28243.49723</v>
      </c>
    </row>
    <row r="67" spans="1:8" s="27" customFormat="1" ht="12.75">
      <c r="A67" s="4" t="s">
        <v>3</v>
      </c>
      <c r="B67" s="53">
        <f>B11+B22+B33+B46+B55</f>
        <v>145734.19999999998</v>
      </c>
      <c r="C67" s="53">
        <f>C11+C22+C33+C46+C55</f>
        <v>128373.8</v>
      </c>
      <c r="D67" s="53">
        <f>D11+D22+D33+D46+D55</f>
        <v>69553.69999999998</v>
      </c>
      <c r="E67" s="54">
        <f t="shared" si="8"/>
        <v>47.72640876335136</v>
      </c>
      <c r="F67" s="54">
        <f t="shared" si="9"/>
        <v>54.18060383037658</v>
      </c>
      <c r="G67" s="54">
        <f t="shared" si="10"/>
        <v>-58820.10000000002</v>
      </c>
      <c r="H67" s="42">
        <f>G89/1000</f>
        <v>67456.47237999999</v>
      </c>
    </row>
    <row r="68" spans="1:8" s="27" customFormat="1" ht="26.25">
      <c r="A68" s="4" t="s">
        <v>21</v>
      </c>
      <c r="B68" s="53">
        <f>B23+B34</f>
        <v>4920.5</v>
      </c>
      <c r="C68" s="53">
        <f>C23+C34</f>
        <v>4592.5</v>
      </c>
      <c r="D68" s="53">
        <f>D23+D34</f>
        <v>3953.6000000000004</v>
      </c>
      <c r="E68" s="54">
        <f t="shared" si="8"/>
        <v>80.34955797175085</v>
      </c>
      <c r="F68" s="54">
        <f t="shared" si="9"/>
        <v>86.08818726183996</v>
      </c>
      <c r="G68" s="54">
        <f t="shared" si="10"/>
        <v>-638.8999999999996</v>
      </c>
      <c r="H68" s="42">
        <f>G90/1000</f>
        <v>2344.38477</v>
      </c>
    </row>
    <row r="69" spans="1:7" s="27" customFormat="1" ht="12.75">
      <c r="A69" s="4" t="s">
        <v>15</v>
      </c>
      <c r="B69" s="53">
        <f>B12+B24+B35+B39+B40+B47+B56+B59+B19</f>
        <v>175087.5</v>
      </c>
      <c r="C69" s="53">
        <f>C12+C24+C35+C39+C40+C47+C56+C59+C19</f>
        <v>124695.5</v>
      </c>
      <c r="D69" s="53">
        <f>D12+D24+D35+D39+D40+D47+D56+D59+D19</f>
        <v>80067.9</v>
      </c>
      <c r="E69" s="54">
        <f t="shared" si="8"/>
        <v>45.73022060398372</v>
      </c>
      <c r="F69" s="54">
        <f t="shared" si="9"/>
        <v>64.2107373561997</v>
      </c>
      <c r="G69" s="54">
        <f t="shared" si="10"/>
        <v>-44627.600000000006</v>
      </c>
    </row>
    <row r="70" spans="1:7" s="27" customFormat="1" ht="17.25" customHeight="1" hidden="1">
      <c r="A70" s="4" t="s">
        <v>48</v>
      </c>
      <c r="B70" s="53">
        <f>B69-B39-B40</f>
        <v>173242.2</v>
      </c>
      <c r="C70" s="53">
        <f>C69-C39-C40</f>
        <v>123030.2</v>
      </c>
      <c r="D70" s="53">
        <f>D69-D39-D40</f>
        <v>79676.09999999999</v>
      </c>
      <c r="E70" s="54">
        <f>D70/B70*100</f>
        <v>45.991161506838395</v>
      </c>
      <c r="F70" s="54">
        <f>D70/C70*100</f>
        <v>64.76141630266389</v>
      </c>
      <c r="G70" s="54">
        <f t="shared" si="10"/>
        <v>-43354.100000000006</v>
      </c>
    </row>
    <row r="71" spans="1:7" s="27" customFormat="1" ht="12.75" hidden="1">
      <c r="A71" s="4" t="s">
        <v>31</v>
      </c>
      <c r="B71" s="43">
        <f>B36+B41+B27</f>
        <v>0</v>
      </c>
      <c r="C71" s="5">
        <f>C36+C41</f>
        <v>0</v>
      </c>
      <c r="D71" s="5">
        <f>D36+D41</f>
        <v>0</v>
      </c>
      <c r="E71" s="9" t="e">
        <f>D71/B71*100</f>
        <v>#DIV/0!</v>
      </c>
      <c r="F71" s="9" t="e">
        <f>D71/C71*100</f>
        <v>#DIV/0!</v>
      </c>
      <c r="G71" s="9">
        <f t="shared" si="10"/>
        <v>0</v>
      </c>
    </row>
    <row r="72" spans="2:8" ht="12.75" hidden="1">
      <c r="B72" s="22">
        <f>B62-B64-B65-B66-B67-B68</f>
        <v>175087.49999999985</v>
      </c>
      <c r="H72" s="22"/>
    </row>
    <row r="73" spans="2:6" ht="12.75" hidden="1">
      <c r="B73" s="22"/>
      <c r="C73" s="20">
        <v>9368.6</v>
      </c>
      <c r="D73" s="20">
        <v>190465.2</v>
      </c>
      <c r="F73" s="21">
        <f t="shared" si="9"/>
        <v>2033.0166727152402</v>
      </c>
    </row>
    <row r="74" spans="2:6" ht="12.75" hidden="1">
      <c r="B74" s="20"/>
      <c r="C74" s="20">
        <f>C69-C73</f>
        <v>115326.9</v>
      </c>
      <c r="D74" s="20">
        <f>D69-D73</f>
        <v>-110397.30000000002</v>
      </c>
      <c r="F74" s="21">
        <f>D74/C74*100</f>
        <v>-95.72554191606643</v>
      </c>
    </row>
    <row r="75" ht="12.75" hidden="1"/>
    <row r="76" spans="1:4" ht="12.75" hidden="1">
      <c r="A76" s="1">
        <v>2730</v>
      </c>
      <c r="B76" s="18">
        <v>1571.4</v>
      </c>
      <c r="C76" s="18">
        <v>677</v>
      </c>
      <c r="D76" s="18">
        <v>481.7</v>
      </c>
    </row>
    <row r="77" spans="1:4" ht="12.75" hidden="1">
      <c r="A77" s="1">
        <v>2710</v>
      </c>
      <c r="B77" s="18">
        <v>71.9</v>
      </c>
      <c r="C77" s="18">
        <v>35.9</v>
      </c>
      <c r="D77" s="18">
        <v>33.6</v>
      </c>
    </row>
    <row r="78" ht="12.75" hidden="1"/>
    <row r="79" spans="1:4" ht="12.75" hidden="1">
      <c r="A79" s="1" t="s">
        <v>19</v>
      </c>
      <c r="B79" s="22">
        <f>B62-B64-B65-B66-B67-B76-B77</f>
        <v>178364.69999999987</v>
      </c>
      <c r="C79" s="22">
        <f>C62-C64-C65-C66-C67-C76-C77</f>
        <v>128575.10000000017</v>
      </c>
      <c r="D79" s="22">
        <f>D62-D64-D65-D66-D67-D76-D77</f>
        <v>83506.20000000023</v>
      </c>
    </row>
    <row r="80" spans="1:4" ht="12.75" hidden="1">
      <c r="A80" s="1" t="s">
        <v>24</v>
      </c>
      <c r="B80" s="22">
        <v>1008799.4</v>
      </c>
      <c r="C80" s="19">
        <v>937778.5</v>
      </c>
      <c r="D80" s="1">
        <v>967823.8</v>
      </c>
    </row>
    <row r="81" spans="2:4" ht="12.75" hidden="1">
      <c r="B81" s="22">
        <f>B62-B80</f>
        <v>696130.8999999998</v>
      </c>
      <c r="C81" s="22">
        <f>C62-C80</f>
        <v>476280.19999999995</v>
      </c>
      <c r="D81" s="11">
        <f>D62-D80</f>
        <v>198009.10000000033</v>
      </c>
    </row>
    <row r="82" ht="12.75" hidden="1"/>
    <row r="83" spans="2:3" ht="12.75" hidden="1">
      <c r="B83" s="22"/>
      <c r="C83" s="22"/>
    </row>
    <row r="84" ht="12.75" hidden="1"/>
    <row r="85" ht="12.75" hidden="1"/>
    <row r="86" spans="1:7" ht="12.75" hidden="1">
      <c r="A86" s="4" t="s">
        <v>13</v>
      </c>
      <c r="B86" s="22" t="e">
        <f>B64-#REF!</f>
        <v>#REF!</v>
      </c>
      <c r="C86" s="22" t="e">
        <f>C64-#REF!</f>
        <v>#REF!</v>
      </c>
      <c r="D86" s="22" t="e">
        <f>D64-#REF!</f>
        <v>#REF!</v>
      </c>
      <c r="E86" s="34">
        <v>639719963.17</v>
      </c>
      <c r="F86" s="1">
        <v>116886993.32</v>
      </c>
      <c r="G86" s="18">
        <f>E86+F86</f>
        <v>756606956.49</v>
      </c>
    </row>
    <row r="87" spans="1:7" ht="12.75" hidden="1">
      <c r="A87" s="4" t="s">
        <v>14</v>
      </c>
      <c r="B87" s="22" t="e">
        <f>B65-#REF!</f>
        <v>#REF!</v>
      </c>
      <c r="C87" s="22" t="e">
        <f>C65-#REF!</f>
        <v>#REF!</v>
      </c>
      <c r="D87" s="22" t="e">
        <f>D65-#REF!</f>
        <v>#REF!</v>
      </c>
      <c r="E87" s="37">
        <v>267624.39</v>
      </c>
      <c r="F87" s="1">
        <f>2901445.75+7886520.17</f>
        <v>10787965.92</v>
      </c>
      <c r="G87" s="38">
        <f>E87+F87</f>
        <v>11055590.31</v>
      </c>
    </row>
    <row r="88" spans="1:7" ht="12.75" hidden="1">
      <c r="A88" s="4" t="s">
        <v>4</v>
      </c>
      <c r="B88" s="22" t="e">
        <f>B66-#REF!</f>
        <v>#REF!</v>
      </c>
      <c r="C88" s="22" t="e">
        <f>C66-#REF!</f>
        <v>#REF!</v>
      </c>
      <c r="D88" s="22" t="e">
        <f>D66-#REF!</f>
        <v>#REF!</v>
      </c>
      <c r="E88" s="1">
        <v>28243497.23</v>
      </c>
      <c r="G88" s="18">
        <f>E88+F88</f>
        <v>28243497.23</v>
      </c>
    </row>
    <row r="89" spans="1:7" ht="12.75" hidden="1">
      <c r="A89" s="4" t="s">
        <v>3</v>
      </c>
      <c r="B89" s="22" t="e">
        <f>B67-#REF!</f>
        <v>#REF!</v>
      </c>
      <c r="C89" s="22" t="e">
        <f>C67-#REF!</f>
        <v>#REF!</v>
      </c>
      <c r="D89" s="22" t="e">
        <f>D67-#REF!</f>
        <v>#REF!</v>
      </c>
      <c r="E89" s="40">
        <v>61376658.7</v>
      </c>
      <c r="F89" s="1">
        <v>6079813.68</v>
      </c>
      <c r="G89" s="18">
        <f>E89+F89</f>
        <v>67456472.38</v>
      </c>
    </row>
    <row r="90" spans="1:7" ht="26.25" hidden="1">
      <c r="A90" s="4" t="s">
        <v>21</v>
      </c>
      <c r="B90" s="41" t="e">
        <f>B68-#REF!</f>
        <v>#REF!</v>
      </c>
      <c r="C90" s="41" t="e">
        <f>C68-#REF!</f>
        <v>#REF!</v>
      </c>
      <c r="D90" s="22" t="e">
        <f>D68-#REF!</f>
        <v>#REF!</v>
      </c>
      <c r="E90" s="11">
        <v>2295565.73</v>
      </c>
      <c r="F90" s="1">
        <v>48819.04</v>
      </c>
      <c r="G90" s="18">
        <f>E90+F90</f>
        <v>2344384.77</v>
      </c>
    </row>
    <row r="91" ht="12.75" hidden="1">
      <c r="G91" s="18">
        <v>492170.25</v>
      </c>
    </row>
    <row r="92" spans="1:4" ht="12.75" hidden="1">
      <c r="A92" s="4" t="s">
        <v>15</v>
      </c>
      <c r="B92" s="22" t="e">
        <f>B69-#REF!</f>
        <v>#REF!</v>
      </c>
      <c r="C92" s="22" t="e">
        <f>C69-#REF!</f>
        <v>#REF!</v>
      </c>
      <c r="D92" s="22" t="e">
        <f>D69-#REF!</f>
        <v>#REF!</v>
      </c>
    </row>
    <row r="93" ht="12.75" hidden="1"/>
    <row r="94" ht="12.75" hidden="1"/>
    <row r="95" spans="1:5" ht="12.75" hidden="1">
      <c r="A95" s="1" t="s">
        <v>33</v>
      </c>
      <c r="B95" s="18">
        <v>3999</v>
      </c>
      <c r="C95" s="18">
        <v>3453.1</v>
      </c>
      <c r="D95" s="18">
        <v>1014</v>
      </c>
      <c r="E95" s="18">
        <v>1014009</v>
      </c>
    </row>
  </sheetData>
  <sheetProtection/>
  <mergeCells count="9">
    <mergeCell ref="D5:D7"/>
    <mergeCell ref="E5:G5"/>
    <mergeCell ref="E6:E7"/>
    <mergeCell ref="F6:G6"/>
    <mergeCell ref="A2:G2"/>
    <mergeCell ref="A3:G3"/>
    <mergeCell ref="A5:A7"/>
    <mergeCell ref="B5:B7"/>
    <mergeCell ref="C5:C7"/>
  </mergeCell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K67"/>
  <sheetViews>
    <sheetView showZeros="0" tabSelected="1" view="pageBreakPreview" zoomScale="85" zoomScaleSheetLayoutView="85" zoomScalePageLayoutView="0" workbookViewId="0" topLeftCell="A2">
      <pane xSplit="1" ySplit="8" topLeftCell="B10" activePane="bottomRight" state="frozen"/>
      <selection pane="topLeft" activeCell="D69" sqref="D69"/>
      <selection pane="topRight" activeCell="D69" sqref="D69"/>
      <selection pane="bottomLeft" activeCell="D69" sqref="D69"/>
      <selection pane="bottomRight" activeCell="A68" sqref="A68:IV92"/>
    </sheetView>
  </sheetViews>
  <sheetFormatPr defaultColWidth="9.140625" defaultRowHeight="12.75"/>
  <cols>
    <col min="1" max="1" width="42.57421875" style="1" customWidth="1"/>
    <col min="2" max="2" width="12.8515625" style="1" customWidth="1"/>
    <col min="3" max="3" width="14.421875" style="18" customWidth="1"/>
    <col min="4" max="4" width="11.421875" style="18" customWidth="1"/>
    <col min="5" max="5" width="12.421875" style="18" customWidth="1"/>
    <col min="6" max="6" width="14.00390625" style="1" customWidth="1"/>
    <col min="7" max="7" width="14.421875" style="18" customWidth="1"/>
    <col min="8" max="8" width="14.00390625" style="18" customWidth="1"/>
    <col min="9" max="9" width="12.00390625" style="18" hidden="1" customWidth="1"/>
    <col min="10" max="10" width="9.28125" style="18" bestFit="1" customWidth="1"/>
    <col min="11" max="16384" width="9.140625" style="18" customWidth="1"/>
  </cols>
  <sheetData>
    <row r="1" spans="3:8" s="1" customFormat="1" ht="12.75" customHeight="1" hidden="1">
      <c r="C1" s="18"/>
      <c r="D1" s="18"/>
      <c r="E1" s="18"/>
      <c r="F1" s="97" t="s">
        <v>66</v>
      </c>
      <c r="G1" s="97"/>
      <c r="H1" s="97"/>
    </row>
    <row r="2" spans="1:8" s="1" customFormat="1" ht="24" customHeight="1">
      <c r="A2" s="29"/>
      <c r="C2" s="18"/>
      <c r="D2" s="18"/>
      <c r="E2" s="18"/>
      <c r="G2" s="18"/>
      <c r="H2" s="18"/>
    </row>
    <row r="3" spans="3:8" s="1" customFormat="1" ht="12.75" hidden="1">
      <c r="C3" s="18"/>
      <c r="D3" s="18"/>
      <c r="E3" s="18"/>
      <c r="G3" s="18"/>
      <c r="H3" s="18"/>
    </row>
    <row r="4" spans="1:8" s="1" customFormat="1" ht="15">
      <c r="A4" s="96" t="s">
        <v>75</v>
      </c>
      <c r="B4" s="96"/>
      <c r="C4" s="96"/>
      <c r="D4" s="96"/>
      <c r="E4" s="96"/>
      <c r="F4" s="96"/>
      <c r="G4" s="96"/>
      <c r="H4" s="96"/>
    </row>
    <row r="5" spans="1:8" s="1" customFormat="1" ht="15">
      <c r="A5" s="96" t="s">
        <v>76</v>
      </c>
      <c r="B5" s="96"/>
      <c r="C5" s="96"/>
      <c r="D5" s="96"/>
      <c r="E5" s="96"/>
      <c r="F5" s="96"/>
      <c r="G5" s="96"/>
      <c r="H5" s="96"/>
    </row>
    <row r="6" spans="3:8" s="1" customFormat="1" ht="13.5" customHeight="1">
      <c r="C6" s="18"/>
      <c r="D6" s="18"/>
      <c r="E6" s="18"/>
      <c r="G6" s="18"/>
      <c r="H6" s="1" t="s">
        <v>57</v>
      </c>
    </row>
    <row r="7" spans="1:8" s="12" customFormat="1" ht="12" customHeight="1">
      <c r="A7" s="90" t="s">
        <v>0</v>
      </c>
      <c r="B7" s="86" t="s">
        <v>59</v>
      </c>
      <c r="C7" s="98" t="s">
        <v>55</v>
      </c>
      <c r="D7" s="99"/>
      <c r="E7" s="90" t="s">
        <v>72</v>
      </c>
      <c r="F7" s="17" t="s">
        <v>36</v>
      </c>
      <c r="G7" s="90" t="s">
        <v>37</v>
      </c>
      <c r="H7" s="85" t="s">
        <v>2</v>
      </c>
    </row>
    <row r="8" spans="1:8" s="12" customFormat="1" ht="18" customHeight="1" hidden="1">
      <c r="A8" s="91"/>
      <c r="B8" s="87"/>
      <c r="C8" s="48"/>
      <c r="D8" s="44"/>
      <c r="E8" s="91"/>
      <c r="F8" s="44"/>
      <c r="G8" s="91"/>
      <c r="H8" s="45" t="s">
        <v>18</v>
      </c>
    </row>
    <row r="9" spans="1:8" s="12" customFormat="1" ht="74.25" customHeight="1">
      <c r="A9" s="92"/>
      <c r="B9" s="88"/>
      <c r="C9" s="17" t="s">
        <v>60</v>
      </c>
      <c r="D9" s="17" t="s">
        <v>58</v>
      </c>
      <c r="E9" s="92"/>
      <c r="F9" s="46" t="s">
        <v>61</v>
      </c>
      <c r="G9" s="92"/>
      <c r="H9" s="84" t="s">
        <v>70</v>
      </c>
    </row>
    <row r="10" spans="1:9" s="31" customFormat="1" ht="36.75" customHeight="1">
      <c r="A10" s="15" t="s">
        <v>25</v>
      </c>
      <c r="B10" s="16">
        <f>B13+B12+B14</f>
        <v>6336.1</v>
      </c>
      <c r="C10" s="16">
        <f>C13+C12+C14</f>
        <v>5441.9</v>
      </c>
      <c r="D10" s="16">
        <f>D13+D12+D14</f>
        <v>4703.9</v>
      </c>
      <c r="E10" s="16">
        <f>E13+E12+E14</f>
        <v>2857.0000000000005</v>
      </c>
      <c r="F10" s="16">
        <f>F13+F12+F14</f>
        <v>2493.1</v>
      </c>
      <c r="G10" s="16">
        <f>E10/B10*100</f>
        <v>45.090828743233224</v>
      </c>
      <c r="H10" s="16">
        <f>E10/D10*100</f>
        <v>60.73683539190886</v>
      </c>
      <c r="I10" s="31">
        <v>692</v>
      </c>
    </row>
    <row r="11" spans="1:8" s="1" customFormat="1" ht="15.75" customHeight="1">
      <c r="A11" s="2" t="s">
        <v>2</v>
      </c>
      <c r="B11" s="58"/>
      <c r="C11" s="58"/>
      <c r="D11" s="58"/>
      <c r="E11" s="58"/>
      <c r="F11" s="58"/>
      <c r="G11" s="58"/>
      <c r="H11" s="56"/>
    </row>
    <row r="12" spans="1:8" s="1" customFormat="1" ht="15.75" customHeight="1">
      <c r="A12" s="2" t="s">
        <v>47</v>
      </c>
      <c r="B12" s="58">
        <v>296.8</v>
      </c>
      <c r="C12" s="58"/>
      <c r="D12" s="58"/>
      <c r="E12" s="58">
        <v>34.3</v>
      </c>
      <c r="F12" s="58"/>
      <c r="G12" s="58">
        <f aca="true" t="shared" si="0" ref="G12:G67">E12/B12*100</f>
        <v>11.556603773584904</v>
      </c>
      <c r="H12" s="56"/>
    </row>
    <row r="13" spans="1:8" s="25" customFormat="1" ht="28.5" customHeight="1">
      <c r="A13" s="4" t="s">
        <v>38</v>
      </c>
      <c r="B13" s="53">
        <f>267.8+2202.4+329.6+1640-235.4</f>
        <v>4204.400000000001</v>
      </c>
      <c r="C13" s="53">
        <f>2202.4+1640-235.4</f>
        <v>3607</v>
      </c>
      <c r="D13" s="53">
        <v>2869</v>
      </c>
      <c r="E13" s="53">
        <v>2780.3</v>
      </c>
      <c r="F13" s="53">
        <v>2450.7</v>
      </c>
      <c r="G13" s="58">
        <f t="shared" si="0"/>
        <v>66.12834173722766</v>
      </c>
      <c r="H13" s="56">
        <f>E13/D13*100</f>
        <v>96.90833042872082</v>
      </c>
    </row>
    <row r="14" spans="1:8" s="25" customFormat="1" ht="18.75" customHeight="1">
      <c r="A14" s="4" t="s">
        <v>39</v>
      </c>
      <c r="B14" s="53">
        <f>1599.5+235.4</f>
        <v>1834.9</v>
      </c>
      <c r="C14" s="53">
        <f>1599.5+235.4</f>
        <v>1834.9</v>
      </c>
      <c r="D14" s="53">
        <v>1834.9</v>
      </c>
      <c r="E14" s="53">
        <v>42.4</v>
      </c>
      <c r="F14" s="53">
        <v>42.4</v>
      </c>
      <c r="G14" s="58">
        <f t="shared" si="0"/>
        <v>2.3107526295710934</v>
      </c>
      <c r="H14" s="59">
        <f>E14/D14*100</f>
        <v>2.3107526295710934</v>
      </c>
    </row>
    <row r="15" spans="1:9" s="31" customFormat="1" ht="20.25" customHeight="1">
      <c r="A15" s="15" t="s">
        <v>26</v>
      </c>
      <c r="B15" s="16">
        <f>B17+B19+B20+B21+B22+B23+B18</f>
        <v>191561.5</v>
      </c>
      <c r="C15" s="16">
        <f>C17+C19+C20+C21+C22+C23+C18</f>
        <v>112951.4</v>
      </c>
      <c r="D15" s="16">
        <f>D17+D19+D20+D21+D22+D23+D18</f>
        <v>112951.4</v>
      </c>
      <c r="E15" s="16">
        <f>E17+E19+E20+E21+E22+E23+E18</f>
        <v>65472.2</v>
      </c>
      <c r="F15" s="16">
        <f>F17+F19+F20+F21+F22+F23+F18</f>
        <v>22312.1</v>
      </c>
      <c r="G15" s="16">
        <f t="shared" si="0"/>
        <v>34.17816210459826</v>
      </c>
      <c r="H15" s="16">
        <f>E15/D15*100</f>
        <v>57.96493004956113</v>
      </c>
      <c r="I15" s="31">
        <v>323</v>
      </c>
    </row>
    <row r="16" spans="1:8" s="1" customFormat="1" ht="12.75">
      <c r="A16" s="2" t="s">
        <v>2</v>
      </c>
      <c r="B16" s="58"/>
      <c r="C16" s="58"/>
      <c r="D16" s="58"/>
      <c r="E16" s="58"/>
      <c r="F16" s="58"/>
      <c r="G16" s="58"/>
      <c r="H16" s="56"/>
    </row>
    <row r="17" spans="1:8" s="25" customFormat="1" ht="21.75" customHeight="1">
      <c r="A17" s="4" t="s">
        <v>13</v>
      </c>
      <c r="B17" s="53">
        <v>8056.5</v>
      </c>
      <c r="C17" s="53"/>
      <c r="D17" s="53"/>
      <c r="E17" s="53">
        <v>5671.9</v>
      </c>
      <c r="F17" s="53"/>
      <c r="G17" s="59">
        <f t="shared" si="0"/>
        <v>70.40153912989511</v>
      </c>
      <c r="H17" s="56"/>
    </row>
    <row r="18" spans="1:8" s="25" customFormat="1" ht="21.75" customHeight="1">
      <c r="A18" s="4" t="s">
        <v>14</v>
      </c>
      <c r="B18" s="53">
        <v>15.1</v>
      </c>
      <c r="C18" s="53"/>
      <c r="D18" s="53"/>
      <c r="E18" s="53">
        <v>15.1</v>
      </c>
      <c r="F18" s="53"/>
      <c r="G18" s="59">
        <f t="shared" si="0"/>
        <v>100</v>
      </c>
      <c r="H18" s="56"/>
    </row>
    <row r="19" spans="1:8" s="25" customFormat="1" ht="20.25" customHeight="1">
      <c r="A19" s="4" t="s">
        <v>4</v>
      </c>
      <c r="B19" s="53">
        <v>62754.3</v>
      </c>
      <c r="C19" s="53"/>
      <c r="D19" s="53"/>
      <c r="E19" s="53">
        <v>30999.8</v>
      </c>
      <c r="F19" s="53"/>
      <c r="G19" s="59">
        <f t="shared" si="0"/>
        <v>49.39868662386482</v>
      </c>
      <c r="H19" s="56"/>
    </row>
    <row r="20" spans="1:8" s="25" customFormat="1" ht="18.75" customHeight="1">
      <c r="A20" s="4" t="s">
        <v>3</v>
      </c>
      <c r="B20" s="53">
        <v>84.5</v>
      </c>
      <c r="C20" s="53"/>
      <c r="D20" s="53"/>
      <c r="E20" s="53">
        <v>36.3</v>
      </c>
      <c r="F20" s="53"/>
      <c r="G20" s="59">
        <f t="shared" si="0"/>
        <v>42.9585798816568</v>
      </c>
      <c r="H20" s="56"/>
    </row>
    <row r="21" spans="1:8" s="25" customFormat="1" ht="21.75" customHeight="1">
      <c r="A21" s="4" t="s">
        <v>40</v>
      </c>
      <c r="B21" s="53">
        <v>8005.7</v>
      </c>
      <c r="C21" s="53">
        <v>1692.9</v>
      </c>
      <c r="D21" s="53">
        <v>1692.9</v>
      </c>
      <c r="E21" s="53">
        <v>5169.1</v>
      </c>
      <c r="F21" s="53"/>
      <c r="G21" s="59">
        <f t="shared" si="0"/>
        <v>64.56774548134455</v>
      </c>
      <c r="H21" s="56"/>
    </row>
    <row r="22" spans="1:9" s="25" customFormat="1" ht="30" customHeight="1">
      <c r="A22" s="4" t="s">
        <v>38</v>
      </c>
      <c r="B22" s="53">
        <v>6212.5</v>
      </c>
      <c r="C22" s="53">
        <v>4825.6</v>
      </c>
      <c r="D22" s="53">
        <v>4825.6</v>
      </c>
      <c r="E22" s="53">
        <v>1995.4</v>
      </c>
      <c r="F22" s="53">
        <v>727.5</v>
      </c>
      <c r="G22" s="59">
        <f t="shared" si="0"/>
        <v>32.119114688128775</v>
      </c>
      <c r="H22" s="59">
        <f>E22/D22*100</f>
        <v>41.350298408488065</v>
      </c>
      <c r="I22" s="25">
        <v>162</v>
      </c>
    </row>
    <row r="23" spans="1:9" s="25" customFormat="1" ht="15" customHeight="1">
      <c r="A23" s="4" t="s">
        <v>39</v>
      </c>
      <c r="B23" s="53">
        <v>106432.9</v>
      </c>
      <c r="C23" s="53">
        <v>106432.9</v>
      </c>
      <c r="D23" s="53">
        <v>106432.9</v>
      </c>
      <c r="E23" s="53">
        <v>21584.6</v>
      </c>
      <c r="F23" s="53">
        <v>21584.6</v>
      </c>
      <c r="G23" s="53">
        <f t="shared" si="0"/>
        <v>20.280007403725726</v>
      </c>
      <c r="H23" s="59">
        <f>E23/D23*100</f>
        <v>20.280007403725726</v>
      </c>
      <c r="I23" s="25">
        <v>450</v>
      </c>
    </row>
    <row r="24" spans="1:8" s="27" customFormat="1" ht="19.5" customHeight="1" hidden="1">
      <c r="A24" s="78"/>
      <c r="B24" s="57"/>
      <c r="C24" s="57"/>
      <c r="D24" s="57"/>
      <c r="E24" s="57"/>
      <c r="F24" s="53"/>
      <c r="G24" s="57" t="e">
        <f t="shared" si="0"/>
        <v>#DIV/0!</v>
      </c>
      <c r="H24" s="66" t="e">
        <f>E24/D24*100</f>
        <v>#DIV/0!</v>
      </c>
    </row>
    <row r="25" spans="1:11" s="28" customFormat="1" ht="24" customHeight="1" hidden="1">
      <c r="A25" s="24"/>
      <c r="B25" s="77"/>
      <c r="C25" s="77"/>
      <c r="D25" s="77"/>
      <c r="E25" s="60"/>
      <c r="F25" s="56"/>
      <c r="G25" s="60" t="e">
        <f t="shared" si="0"/>
        <v>#DIV/0!</v>
      </c>
      <c r="H25" s="66" t="e">
        <f>E25/D25*100</f>
        <v>#DIV/0!</v>
      </c>
      <c r="I25" s="36">
        <v>881</v>
      </c>
      <c r="J25" s="26"/>
      <c r="K25" s="36"/>
    </row>
    <row r="26" spans="1:10" s="30" customFormat="1" ht="34.5" customHeight="1">
      <c r="A26" s="15" t="s">
        <v>27</v>
      </c>
      <c r="B26" s="16">
        <f>B28+B31+B32+B33+B34</f>
        <v>65624.1</v>
      </c>
      <c r="C26" s="16">
        <f>C28+C31+C32+C33+C34</f>
        <v>62234.4</v>
      </c>
      <c r="D26" s="16">
        <f>D28+D31+D32+D33+D34</f>
        <v>62234.4</v>
      </c>
      <c r="E26" s="16">
        <f>E28+E31+E32+E33+E34</f>
        <v>56262.399999999994</v>
      </c>
      <c r="F26" s="16">
        <f>F28+F31+F32+F33+F34</f>
        <v>53491.7</v>
      </c>
      <c r="G26" s="16">
        <f t="shared" si="0"/>
        <v>85.73435673784478</v>
      </c>
      <c r="H26" s="16">
        <f>E26/D26*100</f>
        <v>90.40402092733278</v>
      </c>
      <c r="I26" s="30">
        <v>229</v>
      </c>
      <c r="J26" s="31"/>
    </row>
    <row r="27" spans="1:8" s="1" customFormat="1" ht="12.75">
      <c r="A27" s="2" t="s">
        <v>2</v>
      </c>
      <c r="B27" s="58"/>
      <c r="C27" s="58"/>
      <c r="D27" s="58"/>
      <c r="E27" s="58"/>
      <c r="F27" s="58"/>
      <c r="G27" s="56"/>
      <c r="H27" s="56"/>
    </row>
    <row r="28" spans="1:8" s="25" customFormat="1" ht="16.5" customHeight="1">
      <c r="A28" s="4" t="s">
        <v>13</v>
      </c>
      <c r="B28" s="53">
        <v>2871.8</v>
      </c>
      <c r="C28" s="53"/>
      <c r="D28" s="53"/>
      <c r="E28" s="53">
        <v>2588.3</v>
      </c>
      <c r="F28" s="53"/>
      <c r="G28" s="59">
        <f t="shared" si="0"/>
        <v>90.12814262831674</v>
      </c>
      <c r="H28" s="56"/>
    </row>
    <row r="29" spans="1:8" s="25" customFormat="1" ht="15" customHeight="1" hidden="1">
      <c r="A29" s="4" t="s">
        <v>14</v>
      </c>
      <c r="B29" s="53"/>
      <c r="C29" s="53"/>
      <c r="D29" s="53"/>
      <c r="E29" s="53"/>
      <c r="F29" s="53"/>
      <c r="G29" s="59" t="e">
        <f t="shared" si="0"/>
        <v>#DIV/0!</v>
      </c>
      <c r="H29" s="56"/>
    </row>
    <row r="30" spans="1:8" s="25" customFormat="1" ht="12.75" hidden="1">
      <c r="A30" s="4" t="s">
        <v>4</v>
      </c>
      <c r="B30" s="53"/>
      <c r="C30" s="53"/>
      <c r="D30" s="53"/>
      <c r="E30" s="53"/>
      <c r="F30" s="53"/>
      <c r="G30" s="59" t="e">
        <f t="shared" si="0"/>
        <v>#DIV/0!</v>
      </c>
      <c r="H30" s="56"/>
    </row>
    <row r="31" spans="1:8" s="25" customFormat="1" ht="12.75">
      <c r="A31" s="4" t="s">
        <v>3</v>
      </c>
      <c r="B31" s="53">
        <v>134.1</v>
      </c>
      <c r="C31" s="53"/>
      <c r="D31" s="53"/>
      <c r="E31" s="53">
        <v>4.8</v>
      </c>
      <c r="F31" s="53"/>
      <c r="G31" s="59">
        <f t="shared" si="0"/>
        <v>3.5794183445190155</v>
      </c>
      <c r="H31" s="56"/>
    </row>
    <row r="32" spans="1:8" s="25" customFormat="1" ht="16.5" customHeight="1">
      <c r="A32" s="4" t="s">
        <v>15</v>
      </c>
      <c r="B32" s="53">
        <v>383.8</v>
      </c>
      <c r="C32" s="53"/>
      <c r="D32" s="53"/>
      <c r="E32" s="53">
        <v>177.6</v>
      </c>
      <c r="F32" s="53"/>
      <c r="G32" s="59">
        <f t="shared" si="0"/>
        <v>46.27410109431996</v>
      </c>
      <c r="H32" s="56"/>
    </row>
    <row r="33" spans="1:9" s="25" customFormat="1" ht="24" customHeight="1">
      <c r="A33" s="4" t="s">
        <v>43</v>
      </c>
      <c r="B33" s="53"/>
      <c r="C33" s="53"/>
      <c r="D33" s="53"/>
      <c r="E33" s="53"/>
      <c r="F33" s="53"/>
      <c r="G33" s="59"/>
      <c r="H33" s="56"/>
      <c r="I33" s="25">
        <v>314</v>
      </c>
    </row>
    <row r="34" spans="1:8" s="25" customFormat="1" ht="18" customHeight="1">
      <c r="A34" s="47" t="s">
        <v>67</v>
      </c>
      <c r="B34" s="53">
        <v>62234.4</v>
      </c>
      <c r="C34" s="53">
        <v>62234.4</v>
      </c>
      <c r="D34" s="53">
        <v>62234.4</v>
      </c>
      <c r="E34" s="53">
        <v>53491.7</v>
      </c>
      <c r="F34" s="53">
        <v>53491.7</v>
      </c>
      <c r="G34" s="59">
        <f t="shared" si="0"/>
        <v>85.95198154075558</v>
      </c>
      <c r="H34" s="56">
        <f>E34/D34*100</f>
        <v>85.95198154075558</v>
      </c>
    </row>
    <row r="35" spans="1:9" s="31" customFormat="1" ht="25.5" customHeight="1">
      <c r="A35" s="15" t="s">
        <v>28</v>
      </c>
      <c r="B35" s="16">
        <f>B37+B38+B39</f>
        <v>126147.1</v>
      </c>
      <c r="C35" s="16">
        <f>C37+C38+C39</f>
        <v>124349</v>
      </c>
      <c r="D35" s="16">
        <f>D37+D38+D39</f>
        <v>84612.09999999999</v>
      </c>
      <c r="E35" s="16">
        <f>E37+E38+E39</f>
        <v>28217.399999999998</v>
      </c>
      <c r="F35" s="16">
        <f>F37+F38+F39</f>
        <v>27496.499999999996</v>
      </c>
      <c r="G35" s="16">
        <f t="shared" si="0"/>
        <v>22.36864739657114</v>
      </c>
      <c r="H35" s="16">
        <f>E35/D35*100</f>
        <v>33.34913091626375</v>
      </c>
      <c r="I35" s="31">
        <v>425</v>
      </c>
    </row>
    <row r="36" spans="1:8" s="1" customFormat="1" ht="13.5" customHeight="1">
      <c r="A36" s="2" t="s">
        <v>2</v>
      </c>
      <c r="B36" s="58"/>
      <c r="C36" s="58"/>
      <c r="D36" s="58"/>
      <c r="E36" s="58"/>
      <c r="F36" s="58"/>
      <c r="G36" s="56"/>
      <c r="H36" s="56"/>
    </row>
    <row r="37" spans="1:8" s="25" customFormat="1" ht="17.25" customHeight="1">
      <c r="A37" s="4" t="s">
        <v>64</v>
      </c>
      <c r="B37" s="55">
        <v>22145.9</v>
      </c>
      <c r="C37" s="55">
        <v>21081.7</v>
      </c>
      <c r="D37" s="55">
        <v>11819.7</v>
      </c>
      <c r="E37" s="53">
        <v>10078</v>
      </c>
      <c r="F37" s="53">
        <v>9574.1</v>
      </c>
      <c r="G37" s="59">
        <f t="shared" si="0"/>
        <v>45.50729480400435</v>
      </c>
      <c r="H37" s="56">
        <f>E37/D37*100</f>
        <v>85.26443141534895</v>
      </c>
    </row>
    <row r="38" spans="1:8" s="74" customFormat="1" ht="32.25" customHeight="1">
      <c r="A38" s="4" t="s">
        <v>41</v>
      </c>
      <c r="B38" s="55">
        <v>102580.2</v>
      </c>
      <c r="C38" s="55">
        <v>101846.3</v>
      </c>
      <c r="D38" s="55">
        <v>71371.4</v>
      </c>
      <c r="E38" s="59">
        <v>17319.1</v>
      </c>
      <c r="F38" s="59">
        <v>17102.1</v>
      </c>
      <c r="G38" s="59">
        <f t="shared" si="0"/>
        <v>16.883472638969312</v>
      </c>
      <c r="H38" s="56">
        <f>E38/D38*100</f>
        <v>24.266162636574315</v>
      </c>
    </row>
    <row r="39" spans="1:8" s="74" customFormat="1" ht="18" customHeight="1">
      <c r="A39" s="4" t="s">
        <v>62</v>
      </c>
      <c r="B39" s="55">
        <v>1421</v>
      </c>
      <c r="C39" s="55">
        <v>1421</v>
      </c>
      <c r="D39" s="55">
        <v>1421</v>
      </c>
      <c r="E39" s="59">
        <v>820.3</v>
      </c>
      <c r="F39" s="59">
        <v>820.3</v>
      </c>
      <c r="G39" s="59">
        <f t="shared" si="0"/>
        <v>57.72695285010556</v>
      </c>
      <c r="H39" s="59">
        <f>E39/D39*100</f>
        <v>57.72695285010556</v>
      </c>
    </row>
    <row r="40" spans="1:9" s="31" customFormat="1" ht="12.75">
      <c r="A40" s="15" t="s">
        <v>29</v>
      </c>
      <c r="B40" s="16">
        <f>B45+B44</f>
        <v>227.4</v>
      </c>
      <c r="C40" s="16">
        <f>C45+C44</f>
        <v>0</v>
      </c>
      <c r="D40" s="16">
        <f>D45+D44</f>
        <v>0</v>
      </c>
      <c r="E40" s="16">
        <f>E45+E44</f>
        <v>66</v>
      </c>
      <c r="F40" s="16">
        <f>F45+F44</f>
        <v>0</v>
      </c>
      <c r="G40" s="16">
        <f t="shared" si="0"/>
        <v>29.023746701846964</v>
      </c>
      <c r="H40" s="16"/>
      <c r="I40" s="31">
        <v>197</v>
      </c>
    </row>
    <row r="41" spans="1:8" s="1" customFormat="1" ht="12.75">
      <c r="A41" s="2" t="s">
        <v>2</v>
      </c>
      <c r="B41" s="58"/>
      <c r="C41" s="58"/>
      <c r="D41" s="58"/>
      <c r="E41" s="58"/>
      <c r="F41" s="58"/>
      <c r="G41" s="56"/>
      <c r="H41" s="56"/>
    </row>
    <row r="42" spans="1:8" s="25" customFormat="1" ht="17.25" customHeight="1" hidden="1">
      <c r="A42" s="4" t="s">
        <v>13</v>
      </c>
      <c r="B42" s="53"/>
      <c r="C42" s="53"/>
      <c r="D42" s="53"/>
      <c r="E42" s="53"/>
      <c r="F42" s="53"/>
      <c r="G42" s="56" t="e">
        <f t="shared" si="0"/>
        <v>#DIV/0!</v>
      </c>
      <c r="H42" s="56" t="e">
        <f>E42/D42*100</f>
        <v>#DIV/0!</v>
      </c>
    </row>
    <row r="43" spans="1:8" s="25" customFormat="1" ht="27.75" customHeight="1" hidden="1">
      <c r="A43" s="4" t="s">
        <v>3</v>
      </c>
      <c r="B43" s="53"/>
      <c r="C43" s="53"/>
      <c r="D43" s="53"/>
      <c r="E43" s="53"/>
      <c r="F43" s="53"/>
      <c r="G43" s="56" t="e">
        <f t="shared" si="0"/>
        <v>#DIV/0!</v>
      </c>
      <c r="H43" s="56" t="e">
        <f>E43/D43*100</f>
        <v>#DIV/0!</v>
      </c>
    </row>
    <row r="44" spans="1:9" s="25" customFormat="1" ht="18" customHeight="1">
      <c r="A44" s="4" t="s">
        <v>15</v>
      </c>
      <c r="B44" s="53">
        <v>16.4</v>
      </c>
      <c r="C44" s="53"/>
      <c r="D44" s="53"/>
      <c r="E44" s="53"/>
      <c r="F44" s="53"/>
      <c r="G44" s="59">
        <f t="shared" si="0"/>
        <v>0</v>
      </c>
      <c r="H44" s="56"/>
      <c r="I44" s="25">
        <v>461</v>
      </c>
    </row>
    <row r="45" spans="1:8" s="31" customFormat="1" ht="31.5" customHeight="1">
      <c r="A45" s="35" t="s">
        <v>38</v>
      </c>
      <c r="B45" s="55">
        <f>145+66</f>
        <v>211</v>
      </c>
      <c r="C45" s="55"/>
      <c r="D45" s="55"/>
      <c r="E45" s="56">
        <v>66</v>
      </c>
      <c r="F45" s="56"/>
      <c r="G45" s="59">
        <f t="shared" si="0"/>
        <v>31.27962085308057</v>
      </c>
      <c r="H45" s="56"/>
    </row>
    <row r="46" spans="1:8" s="27" customFormat="1" ht="24" customHeight="1" hidden="1">
      <c r="A46" s="76" t="s">
        <v>31</v>
      </c>
      <c r="B46" s="57"/>
      <c r="C46" s="57"/>
      <c r="D46" s="57"/>
      <c r="E46" s="57"/>
      <c r="F46" s="53"/>
      <c r="G46" s="57" t="e">
        <f t="shared" si="0"/>
        <v>#DIV/0!</v>
      </c>
      <c r="H46" s="66" t="e">
        <f>E46/D46*100</f>
        <v>#DIV/0!</v>
      </c>
    </row>
    <row r="47" spans="1:9" s="31" customFormat="1" ht="26.25" customHeight="1">
      <c r="A47" s="15" t="s">
        <v>30</v>
      </c>
      <c r="B47" s="16">
        <f>B49+B50+B51</f>
        <v>400</v>
      </c>
      <c r="C47" s="16">
        <f>C49+C50+C51</f>
        <v>0</v>
      </c>
      <c r="D47" s="16">
        <f>D49+D50+D51</f>
        <v>0</v>
      </c>
      <c r="E47" s="16">
        <f>E49+E50+E51</f>
        <v>274.4</v>
      </c>
      <c r="F47" s="16">
        <f>F49+F50+F51</f>
        <v>0</v>
      </c>
      <c r="G47" s="16">
        <f t="shared" si="0"/>
        <v>68.6</v>
      </c>
      <c r="H47" s="16"/>
      <c r="I47" s="31">
        <v>73</v>
      </c>
    </row>
    <row r="48" spans="1:8" s="1" customFormat="1" ht="12.75">
      <c r="A48" s="6" t="s">
        <v>2</v>
      </c>
      <c r="B48" s="58"/>
      <c r="C48" s="58"/>
      <c r="D48" s="58"/>
      <c r="E48" s="58"/>
      <c r="F48" s="58"/>
      <c r="G48" s="56"/>
      <c r="H48" s="56"/>
    </row>
    <row r="49" spans="1:8" s="25" customFormat="1" ht="15.75" customHeight="1">
      <c r="A49" s="4" t="s">
        <v>13</v>
      </c>
      <c r="B49" s="53">
        <v>341.6</v>
      </c>
      <c r="C49" s="68"/>
      <c r="D49" s="68"/>
      <c r="E49" s="53">
        <v>270</v>
      </c>
      <c r="F49" s="53"/>
      <c r="G49" s="59">
        <f t="shared" si="0"/>
        <v>79.03981264637002</v>
      </c>
      <c r="H49" s="56"/>
    </row>
    <row r="50" spans="1:8" s="25" customFormat="1" ht="12.75">
      <c r="A50" s="4" t="s">
        <v>3</v>
      </c>
      <c r="B50" s="53">
        <v>10</v>
      </c>
      <c r="C50" s="53"/>
      <c r="D50" s="53"/>
      <c r="E50" s="53"/>
      <c r="F50" s="53"/>
      <c r="G50" s="59">
        <f t="shared" si="0"/>
        <v>0</v>
      </c>
      <c r="H50" s="56"/>
    </row>
    <row r="51" spans="1:9" s="25" customFormat="1" ht="18" customHeight="1">
      <c r="A51" s="4" t="s">
        <v>15</v>
      </c>
      <c r="B51" s="53">
        <v>48.4</v>
      </c>
      <c r="C51" s="53"/>
      <c r="D51" s="53"/>
      <c r="E51" s="53">
        <v>4.4</v>
      </c>
      <c r="F51" s="53"/>
      <c r="G51" s="59">
        <f t="shared" si="0"/>
        <v>9.090909090909092</v>
      </c>
      <c r="H51" s="56"/>
      <c r="I51" s="25">
        <v>352</v>
      </c>
    </row>
    <row r="52" spans="1:8" s="23" customFormat="1" ht="0.75" customHeight="1" hidden="1">
      <c r="A52" s="82" t="s">
        <v>7</v>
      </c>
      <c r="B52" s="66"/>
      <c r="C52" s="66"/>
      <c r="D52" s="66"/>
      <c r="E52" s="66"/>
      <c r="F52" s="16"/>
      <c r="G52" s="61" t="e">
        <f t="shared" si="0"/>
        <v>#DIV/0!</v>
      </c>
      <c r="H52" s="66" t="e">
        <f>E52/D52*100</f>
        <v>#DIV/0!</v>
      </c>
    </row>
    <row r="53" spans="1:8" s="26" customFormat="1" ht="21.75" customHeight="1" hidden="1">
      <c r="A53" s="83" t="s">
        <v>8</v>
      </c>
      <c r="B53" s="62"/>
      <c r="C53" s="62"/>
      <c r="D53" s="62"/>
      <c r="E53" s="62"/>
      <c r="F53" s="63"/>
      <c r="G53" s="61" t="e">
        <f t="shared" si="0"/>
        <v>#DIV/0!</v>
      </c>
      <c r="H53" s="66" t="e">
        <f>E53/D53*100</f>
        <v>#DIV/0!</v>
      </c>
    </row>
    <row r="54" spans="1:8" s="31" customFormat="1" ht="21" customHeight="1">
      <c r="A54" s="72" t="s">
        <v>56</v>
      </c>
      <c r="B54" s="73">
        <v>146152.5</v>
      </c>
      <c r="C54" s="73">
        <v>146152.5</v>
      </c>
      <c r="D54" s="73">
        <v>109852.5</v>
      </c>
      <c r="E54" s="73">
        <v>44758.8</v>
      </c>
      <c r="F54" s="73">
        <v>44758.8</v>
      </c>
      <c r="G54" s="73">
        <f t="shared" si="0"/>
        <v>30.62472417509109</v>
      </c>
      <c r="H54" s="73">
        <f>E54/D54*100</f>
        <v>40.74445278896703</v>
      </c>
    </row>
    <row r="55" spans="1:8" s="31" customFormat="1" ht="29.25" customHeight="1">
      <c r="A55" s="49" t="s">
        <v>65</v>
      </c>
      <c r="B55" s="56">
        <v>454.6</v>
      </c>
      <c r="C55" s="56">
        <v>454.6</v>
      </c>
      <c r="D55" s="56">
        <v>454.6</v>
      </c>
      <c r="E55" s="56">
        <v>454.6</v>
      </c>
      <c r="F55" s="56">
        <v>454.6</v>
      </c>
      <c r="G55" s="56">
        <f t="shared" si="0"/>
        <v>100</v>
      </c>
      <c r="H55" s="56">
        <f>E55/D55*100</f>
        <v>100</v>
      </c>
    </row>
    <row r="56" spans="1:8" s="32" customFormat="1" ht="24" customHeight="1">
      <c r="A56" s="14" t="s">
        <v>42</v>
      </c>
      <c r="B56" s="16">
        <f>B10+B15+B26+B35+B40+B47+B54+B55</f>
        <v>536903.3</v>
      </c>
      <c r="C56" s="16">
        <f>C10+C15+C26+C35+C40+C47+C54+C55</f>
        <v>451583.79999999993</v>
      </c>
      <c r="D56" s="16">
        <f>D10+D15+D26+D35+D40+D47+D54+D55</f>
        <v>374808.89999999997</v>
      </c>
      <c r="E56" s="16">
        <f>E10+E15+E26+E35+E40+E47+E54+E55</f>
        <v>198362.80000000002</v>
      </c>
      <c r="F56" s="16">
        <f>F10+F15+F26+F35+F40+F47+F54+F55</f>
        <v>151006.80000000002</v>
      </c>
      <c r="G56" s="16">
        <f t="shared" si="0"/>
        <v>36.9457218832516</v>
      </c>
      <c r="H56" s="16">
        <f>E56/D56*100</f>
        <v>52.923716592642286</v>
      </c>
    </row>
    <row r="57" spans="1:8" s="1" customFormat="1" ht="12.75">
      <c r="A57" s="7" t="s">
        <v>2</v>
      </c>
      <c r="B57" s="58"/>
      <c r="C57" s="58"/>
      <c r="D57" s="58"/>
      <c r="E57" s="58"/>
      <c r="F57" s="58"/>
      <c r="G57" s="56"/>
      <c r="H57" s="56"/>
    </row>
    <row r="58" spans="1:9" s="25" customFormat="1" ht="15" customHeight="1">
      <c r="A58" s="4" t="s">
        <v>13</v>
      </c>
      <c r="B58" s="53">
        <f>B17+B28+B49</f>
        <v>11269.9</v>
      </c>
      <c r="C58" s="53">
        <f>C17+C28+C49</f>
        <v>0</v>
      </c>
      <c r="D58" s="53"/>
      <c r="E58" s="53">
        <f>E17+E28+E49</f>
        <v>8530.2</v>
      </c>
      <c r="F58" s="53">
        <f>F17+F28+F49</f>
        <v>0</v>
      </c>
      <c r="G58" s="59">
        <f t="shared" si="0"/>
        <v>75.69011260082166</v>
      </c>
      <c r="H58" s="56"/>
      <c r="I58" s="42" t="e">
        <f>#REF!/1000</f>
        <v>#REF!</v>
      </c>
    </row>
    <row r="59" spans="1:9" s="25" customFormat="1" ht="13.5" customHeight="1" hidden="1">
      <c r="A59" s="4" t="s">
        <v>68</v>
      </c>
      <c r="B59" s="53">
        <f>B18+B29</f>
        <v>15.1</v>
      </c>
      <c r="C59" s="53"/>
      <c r="D59" s="53"/>
      <c r="E59" s="53">
        <f>E18+E29</f>
        <v>15.1</v>
      </c>
      <c r="F59" s="53"/>
      <c r="G59" s="59">
        <f t="shared" si="0"/>
        <v>100</v>
      </c>
      <c r="H59" s="56"/>
      <c r="I59" s="42" t="e">
        <f>#REF!/1000</f>
        <v>#REF!</v>
      </c>
    </row>
    <row r="60" spans="1:9" s="25" customFormat="1" ht="16.5" customHeight="1">
      <c r="A60" s="4" t="s">
        <v>4</v>
      </c>
      <c r="B60" s="53">
        <f>B19</f>
        <v>62754.3</v>
      </c>
      <c r="C60" s="53">
        <f>C19</f>
        <v>0</v>
      </c>
      <c r="D60" s="53"/>
      <c r="E60" s="53">
        <f>E19</f>
        <v>30999.8</v>
      </c>
      <c r="F60" s="53">
        <f>F19</f>
        <v>0</v>
      </c>
      <c r="G60" s="59">
        <f t="shared" si="0"/>
        <v>49.39868662386482</v>
      </c>
      <c r="H60" s="56"/>
      <c r="I60" s="42" t="e">
        <f>#REF!/1000</f>
        <v>#REF!</v>
      </c>
    </row>
    <row r="61" spans="1:9" s="25" customFormat="1" ht="16.5" customHeight="1">
      <c r="A61" s="4" t="s">
        <v>3</v>
      </c>
      <c r="B61" s="53">
        <f>B20+B31+B50</f>
        <v>228.6</v>
      </c>
      <c r="C61" s="53">
        <f>C20+C31+C50</f>
        <v>0</v>
      </c>
      <c r="D61" s="53"/>
      <c r="E61" s="53">
        <f>E20+E31+E50</f>
        <v>41.099999999999994</v>
      </c>
      <c r="F61" s="53">
        <f>F20</f>
        <v>0</v>
      </c>
      <c r="G61" s="59">
        <f t="shared" si="0"/>
        <v>17.979002624671914</v>
      </c>
      <c r="H61" s="56"/>
      <c r="I61" s="42" t="e">
        <f>#REF!/1000</f>
        <v>#REF!</v>
      </c>
    </row>
    <row r="62" spans="1:9" s="25" customFormat="1" ht="16.5" customHeight="1">
      <c r="A62" s="4" t="s">
        <v>40</v>
      </c>
      <c r="B62" s="53">
        <f>B21+B32+B51+B12+B44</f>
        <v>8751.099999999999</v>
      </c>
      <c r="C62" s="53">
        <f>C21+C32+C51+C12+C44</f>
        <v>1692.9</v>
      </c>
      <c r="D62" s="53">
        <f>D21+D32+D51+D12+D44</f>
        <v>1692.9</v>
      </c>
      <c r="E62" s="53">
        <f>E21+E32+E51+E12+E44</f>
        <v>5385.400000000001</v>
      </c>
      <c r="F62" s="53">
        <f>F21+F32+F51+F12+F44</f>
        <v>0</v>
      </c>
      <c r="G62" s="59">
        <f t="shared" si="0"/>
        <v>61.539692152986504</v>
      </c>
      <c r="H62" s="56"/>
      <c r="I62" s="42" t="e">
        <f>#REF!/1000</f>
        <v>#REF!</v>
      </c>
    </row>
    <row r="63" spans="1:9" s="25" customFormat="1" ht="16.5" customHeight="1">
      <c r="A63" s="4" t="s">
        <v>64</v>
      </c>
      <c r="B63" s="53">
        <f>B37</f>
        <v>22145.9</v>
      </c>
      <c r="C63" s="53">
        <f>C37</f>
        <v>21081.7</v>
      </c>
      <c r="D63" s="53">
        <f>D37</f>
        <v>11819.7</v>
      </c>
      <c r="E63" s="53">
        <f>E37</f>
        <v>10078</v>
      </c>
      <c r="F63" s="53">
        <f>F37</f>
        <v>9574.1</v>
      </c>
      <c r="G63" s="59">
        <f t="shared" si="0"/>
        <v>45.50729480400435</v>
      </c>
      <c r="H63" s="53">
        <f>E63/D63*100</f>
        <v>85.26443141534895</v>
      </c>
      <c r="I63" s="42"/>
    </row>
    <row r="64" spans="1:8" s="25" customFormat="1" ht="24.75" customHeight="1">
      <c r="A64" s="4" t="s">
        <v>22</v>
      </c>
      <c r="B64" s="53">
        <f>B22+B33+B45+B13</f>
        <v>10627.900000000001</v>
      </c>
      <c r="C64" s="53">
        <f>C22+C33+C45+C13</f>
        <v>8432.6</v>
      </c>
      <c r="D64" s="55">
        <f>D22+D33+D45+D13</f>
        <v>7694.6</v>
      </c>
      <c r="E64" s="53">
        <f>E22+E33+E45+E13</f>
        <v>4841.700000000001</v>
      </c>
      <c r="F64" s="53">
        <f>F22+F33+F45+F13</f>
        <v>3178.2</v>
      </c>
      <c r="G64" s="59">
        <f t="shared" si="0"/>
        <v>45.55650692987326</v>
      </c>
      <c r="H64" s="53">
        <f>E64/D64*100</f>
        <v>62.92334884204508</v>
      </c>
    </row>
    <row r="65" spans="1:8" s="25" customFormat="1" ht="17.25" customHeight="1">
      <c r="A65" s="4" t="s">
        <v>69</v>
      </c>
      <c r="B65" s="53">
        <f>B23+B38+B14</f>
        <v>210847.99999999997</v>
      </c>
      <c r="C65" s="53">
        <f>C23+C38+C14</f>
        <v>210114.1</v>
      </c>
      <c r="D65" s="53">
        <f>D23+D38+D14</f>
        <v>179639.19999999998</v>
      </c>
      <c r="E65" s="53">
        <f>E23+E38+E14</f>
        <v>38946.1</v>
      </c>
      <c r="F65" s="53">
        <f>F23+F38+F14</f>
        <v>38729.1</v>
      </c>
      <c r="G65" s="59">
        <f t="shared" si="0"/>
        <v>18.47117354682046</v>
      </c>
      <c r="H65" s="53">
        <f>E65/D65*100</f>
        <v>21.680178936445945</v>
      </c>
    </row>
    <row r="66" spans="1:9" s="1" customFormat="1" ht="16.5" customHeight="1">
      <c r="A66" s="69" t="s">
        <v>63</v>
      </c>
      <c r="B66" s="3">
        <f>B39</f>
        <v>1421</v>
      </c>
      <c r="C66" s="3">
        <f>C39</f>
        <v>1421</v>
      </c>
      <c r="D66" s="3">
        <f>D39</f>
        <v>1421</v>
      </c>
      <c r="E66" s="3">
        <f>E39</f>
        <v>820.3</v>
      </c>
      <c r="F66" s="3">
        <f>F39</f>
        <v>820.3</v>
      </c>
      <c r="G66" s="59">
        <f t="shared" si="0"/>
        <v>57.72695285010556</v>
      </c>
      <c r="H66" s="53">
        <f>E66/D66*100</f>
        <v>57.72695285010556</v>
      </c>
      <c r="I66" s="11"/>
    </row>
    <row r="67" spans="1:8" s="1" customFormat="1" ht="12.75">
      <c r="A67" s="6" t="s">
        <v>67</v>
      </c>
      <c r="B67" s="3">
        <f>B34</f>
        <v>62234.4</v>
      </c>
      <c r="C67" s="3">
        <f>C34</f>
        <v>62234.4</v>
      </c>
      <c r="D67" s="3">
        <f>D34</f>
        <v>62234.4</v>
      </c>
      <c r="E67" s="3">
        <f>E34</f>
        <v>53491.7</v>
      </c>
      <c r="F67" s="3">
        <f>F34</f>
        <v>53491.7</v>
      </c>
      <c r="G67" s="59">
        <f t="shared" si="0"/>
        <v>85.95198154075558</v>
      </c>
      <c r="H67" s="53">
        <f>E67/D67*100</f>
        <v>85.95198154075558</v>
      </c>
    </row>
  </sheetData>
  <sheetProtection/>
  <mergeCells count="8">
    <mergeCell ref="F1:H1"/>
    <mergeCell ref="A4:H4"/>
    <mergeCell ref="A5:H5"/>
    <mergeCell ref="A7:A9"/>
    <mergeCell ref="B7:B9"/>
    <mergeCell ref="C7:D7"/>
    <mergeCell ref="E7:E9"/>
    <mergeCell ref="G7:G9"/>
  </mergeCells>
  <printOptions horizontalCentered="1" verticalCentered="1"/>
  <pageMargins left="0.16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2024-01-09T09:22:56Z</cp:lastPrinted>
  <dcterms:created xsi:type="dcterms:W3CDTF">1996-10-08T23:32:33Z</dcterms:created>
  <dcterms:modified xsi:type="dcterms:W3CDTF">2024-01-17T07:32:40Z</dcterms:modified>
  <cp:category/>
  <cp:version/>
  <cp:contentType/>
  <cp:contentStatus/>
</cp:coreProperties>
</file>