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 yWindow="400" windowWidth="18860" windowHeight="7020" activeTab="0"/>
  </bookViews>
  <sheets>
    <sheet name="дод" sheetId="1" r:id="rId1"/>
  </sheets>
  <externalReferences>
    <externalReference r:id="rId4"/>
  </externalReferences>
  <definedNames>
    <definedName name="_xlnm.Print_Titles" localSheetId="0">'дод'!$6:$10</definedName>
    <definedName name="_xlnm.Print_Area" localSheetId="0">'дод'!$A$1:$P$106</definedName>
  </definedNames>
  <calcPr fullCalcOnLoad="1"/>
</workbook>
</file>

<file path=xl/sharedStrings.xml><?xml version="1.0" encoding="utf-8"?>
<sst xmlns="http://schemas.openxmlformats.org/spreadsheetml/2006/main" count="321" uniqueCount="225">
  <si>
    <t xml:space="preserve">  </t>
  </si>
  <si>
    <t>Розподіл видатків головного розпорядника бюджетних коштів бюджету міста Києва -</t>
  </si>
  <si>
    <t>Подільської районної в місті Києві державної адміністрації на 2017 рік</t>
  </si>
  <si>
    <t>(за розпорядниками коштів)</t>
  </si>
  <si>
    <t xml:space="preserve">(тис.грн.) </t>
  </si>
  <si>
    <t>Код програмної класифікації видатків та кредитування місцевого бюджету</t>
  </si>
  <si>
    <t>код ТПКВКМБ/ТКВКБМС</t>
  </si>
  <si>
    <t xml:space="preserve">Код  функціональної  класифікації видатків та кредитування  бюджету </t>
  </si>
  <si>
    <t xml:space="preserve">Назва  розпорядника коштів </t>
  </si>
  <si>
    <t>Загальний фонд</t>
  </si>
  <si>
    <r>
      <t>Спеціальний  фонд</t>
    </r>
    <r>
      <rPr>
        <sz val="7"/>
        <rFont val="Times New Roman"/>
        <family val="1"/>
      </rPr>
      <t xml:space="preserve"> </t>
    </r>
  </si>
  <si>
    <r>
      <t>Разом</t>
    </r>
    <r>
      <rPr>
        <sz val="7"/>
        <rFont val="Times New Roman"/>
        <family val="1"/>
      </rPr>
      <t xml:space="preserve"> </t>
    </r>
  </si>
  <si>
    <r>
      <t>Всього</t>
    </r>
    <r>
      <rPr>
        <sz val="7"/>
        <rFont val="Times New Roman"/>
        <family val="1"/>
      </rPr>
      <t xml:space="preserve"> </t>
    </r>
  </si>
  <si>
    <t xml:space="preserve">видатки споживання </t>
  </si>
  <si>
    <r>
      <t>з них</t>
    </r>
    <r>
      <rPr>
        <sz val="7"/>
        <rFont val="Times New Roman"/>
        <family val="1"/>
      </rPr>
      <t xml:space="preserve"> </t>
    </r>
  </si>
  <si>
    <t>видатки розвитку</t>
  </si>
  <si>
    <r>
      <t>видатки споживання</t>
    </r>
    <r>
      <rPr>
        <sz val="7"/>
        <rFont val="Times New Roman"/>
        <family val="1"/>
      </rPr>
      <t xml:space="preserve"> </t>
    </r>
  </si>
  <si>
    <r>
      <t>видатки розвитку</t>
    </r>
    <r>
      <rPr>
        <sz val="7"/>
        <rFont val="Times New Roman"/>
        <family val="1"/>
      </rPr>
      <t xml:space="preserve"> </t>
    </r>
  </si>
  <si>
    <t xml:space="preserve"> Найменування бюджетної програми  або напряму видатків згідно з типовою  відомчою / ТПКВКМБ/ТКВКБМС </t>
  </si>
  <si>
    <r>
      <t>оплата праці</t>
    </r>
    <r>
      <rPr>
        <sz val="7"/>
        <rFont val="Times New Roman"/>
        <family val="1"/>
      </rPr>
      <t xml:space="preserve"> </t>
    </r>
  </si>
  <si>
    <r>
      <t>комунальні послуги та енергоносії</t>
    </r>
    <r>
      <rPr>
        <sz val="7"/>
        <rFont val="Times New Roman"/>
        <family val="1"/>
      </rPr>
      <t xml:space="preserve"> </t>
    </r>
  </si>
  <si>
    <r>
      <t>бюджет розвитку</t>
    </r>
    <r>
      <rPr>
        <sz val="7"/>
        <rFont val="Times New Roman"/>
        <family val="1"/>
      </rPr>
      <t xml:space="preserve"> </t>
    </r>
  </si>
  <si>
    <r>
      <t>16(гр5+гр10)</t>
    </r>
    <r>
      <rPr>
        <sz val="8"/>
        <rFont val="Times New Roman"/>
        <family val="1"/>
      </rPr>
      <t xml:space="preserve"> </t>
    </r>
  </si>
  <si>
    <r>
      <t>Подільська районна в місті Києві державна адміністрація</t>
    </r>
    <r>
      <rPr>
        <sz val="10"/>
        <rFont val="Times New Roman"/>
        <family val="1"/>
      </rPr>
      <t xml:space="preserve"> </t>
    </r>
  </si>
  <si>
    <t>0190</t>
  </si>
  <si>
    <t>0111</t>
  </si>
  <si>
    <t>Керівництво і управління Подільською районною в місті Києві державною адміністрацією</t>
  </si>
  <si>
    <t>Інші видатки</t>
  </si>
  <si>
    <t>0133</t>
  </si>
  <si>
    <t>Профілактика  та протидія злочинності  в місті Києві "Безпечна столиця"(фінансова підтримка районного громадського формування з охорони громадського порядку і держкордону)</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</si>
  <si>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</si>
  <si>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(відкриття центрів надання адміністративних послуг)</t>
  </si>
  <si>
    <t xml:space="preserve">Управління освіти Подільської районної в місті Києві державної адміністрації </t>
  </si>
  <si>
    <t>9611010</t>
  </si>
  <si>
    <t>1010</t>
  </si>
  <si>
    <t>0910</t>
  </si>
  <si>
    <t xml:space="preserve">Дошкiльна  освiта </t>
  </si>
  <si>
    <t>9611020</t>
  </si>
  <si>
    <t>1020</t>
  </si>
  <si>
    <t>0921</t>
  </si>
  <si>
    <t xml:space="preserve">Надання загальної середньої освiти  загальноосвітніми навчальними закладами (в т.ч. школою-дитячим садком, iнтернат при школi), спецiалiзованими  школами, лiцеями , гiмназiями, колегiумами </t>
  </si>
  <si>
    <t>9611030</t>
  </si>
  <si>
    <t>1030</t>
  </si>
  <si>
    <t>Надання загальної середньої освіти вечірніми (змінними) школами</t>
  </si>
  <si>
    <t>9611040</t>
  </si>
  <si>
    <t>1040</t>
  </si>
  <si>
    <t>0922</t>
  </si>
  <si>
    <t>Надання загальної середньої освіти загальноосвітніми школами-інтернатами, загальноосвітніми санаторними школами-інтернатами</t>
  </si>
  <si>
    <t>9611060</t>
  </si>
  <si>
    <t>1060</t>
  </si>
  <si>
    <t>Забезпечення належних умов для виховання та розвитку дітей-сиріт і дітей, позбавлених батьківського піклування, в дитячих будинках      ( у т.ч.сімейного типу, прийомних сім'ях)</t>
  </si>
  <si>
    <t>Надання освіти в дитячих будинках, утримання та забезпечення їх діяльності</t>
  </si>
  <si>
    <t>9611070</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</si>
  <si>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</si>
  <si>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</si>
  <si>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9611090</t>
  </si>
  <si>
    <t>1090</t>
  </si>
  <si>
    <t>0960</t>
  </si>
  <si>
    <t>Надання позашкільної освіти позашкільними закладами освіти, заходи із позашкільної роботи з дітьми</t>
  </si>
  <si>
    <t>9611170</t>
  </si>
  <si>
    <t>1170</t>
  </si>
  <si>
    <t>0990</t>
  </si>
  <si>
    <t>Методичне забезпечення діяльності навчальних закладів та інші заходи в галузі освіти</t>
  </si>
  <si>
    <t>9611190</t>
  </si>
  <si>
    <t>1190</t>
  </si>
  <si>
    <t>Централізоване ведення бухгалтерського обліку</t>
  </si>
  <si>
    <t>9611200</t>
  </si>
  <si>
    <t>1200</t>
  </si>
  <si>
    <t>Здійснення централізованого господарського обслуговування</t>
  </si>
  <si>
    <t>9611210</t>
  </si>
  <si>
    <t>1210</t>
  </si>
  <si>
    <t>Утримання інших закладів освіти</t>
  </si>
  <si>
    <t>9611230</t>
  </si>
  <si>
    <t>1230</t>
  </si>
  <si>
    <t>Надання допомоги дітям-сиротам та дітям, позбавленим батьківського піклування, яким виповнюється 18 років</t>
  </si>
  <si>
    <t>9613160</t>
  </si>
  <si>
    <t>3160</t>
  </si>
  <si>
    <t>Оздоровлення та відпочинок дітей (крім заходів з оздоровлення дітей, що здійснюються за рахунок коштів на оздоровлення громадян, що постраджали внаслідок Чорнобильської катастрофи)</t>
  </si>
  <si>
    <t>9615030</t>
  </si>
  <si>
    <t>5030</t>
  </si>
  <si>
    <t>Розвиток дитячо-юнацького та резервного спорту</t>
  </si>
  <si>
    <t>9615031</t>
  </si>
  <si>
    <t>5031</t>
  </si>
  <si>
    <t>0810</t>
  </si>
  <si>
    <t xml:space="preserve">Утримання та навчально-тренувальна робота комунальних  дитячо-юнацьких спортивних шкiл </t>
  </si>
  <si>
    <t xml:space="preserve">Управління охорони здоров'я Подільської районної в місті Києві державної адміністрації </t>
  </si>
  <si>
    <t>9612130</t>
  </si>
  <si>
    <t>2130</t>
  </si>
  <si>
    <t>0722</t>
  </si>
  <si>
    <t xml:space="preserve">Спеціалізована амбулаторно- поліклінічна допомога населенню </t>
  </si>
  <si>
    <t>9612180</t>
  </si>
  <si>
    <t>2180</t>
  </si>
  <si>
    <t>0726</t>
  </si>
  <si>
    <t>Первинна медична допомога населенню</t>
  </si>
  <si>
    <t>9612220</t>
  </si>
  <si>
    <t>2220</t>
  </si>
  <si>
    <t>0763</t>
  </si>
  <si>
    <t>Інші заходи в галузі охорони здоров'я (субвенція з державного бюджету місцевим бюджетам на відшкодування вартості лікарських засобів для лікування окремих захворювань)</t>
  </si>
  <si>
    <t>9616380</t>
  </si>
  <si>
    <t>6380</t>
  </si>
  <si>
    <t>0732</t>
  </si>
  <si>
    <t>Будівництво та реконструкція спеціалізованих лікарень та інших спеціалізованих закладів</t>
  </si>
  <si>
    <t xml:space="preserve">Управління праці та соціального захисту населення Подільської районної в місті Києві державної адміністрації </t>
  </si>
  <si>
    <t>9613400</t>
  </si>
  <si>
    <t>3400</t>
  </si>
  <si>
    <t>Надання додаткової соціальної допомоги окремим категоріям громадян та проведення соціальних заходів</t>
  </si>
  <si>
    <t>9613100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</si>
  <si>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</si>
  <si>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</si>
  <si>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9613104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</si>
  <si>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</si>
  <si>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</si>
  <si>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9613200</t>
  </si>
  <si>
    <t>3200</t>
  </si>
  <si>
    <t>Соціальний захист ветеранів війни та праці</t>
  </si>
  <si>
    <t>9613202</t>
  </si>
  <si>
    <t>3202</t>
  </si>
  <si>
    <t>Надання фінансової підтримки громадським організаціям інвалідів та ветеранів війни, діяльність яких має соціальну спрямованість</t>
  </si>
  <si>
    <t>9613300</t>
  </si>
  <si>
    <t>3300</t>
  </si>
  <si>
    <t>Надання соціальних послуг установами, закладами, створеними місцевими органами влади</t>
  </si>
  <si>
    <t>9613130</t>
  </si>
  <si>
    <t>3130</t>
  </si>
  <si>
    <t>Здійснення соціальної роботи з вразливими категоріями населення</t>
  </si>
  <si>
    <t>9613131</t>
  </si>
  <si>
    <t>3131</t>
  </si>
  <si>
    <t>Центри соціальних служб для сім"ї , дітей та молоді</t>
  </si>
  <si>
    <t>9613132</t>
  </si>
  <si>
    <t>3132</t>
  </si>
  <si>
    <t xml:space="preserve">Програми i заходи центрiв соцiальних служб для сім`ї, дітей та молодi </t>
  </si>
  <si>
    <t>9613500</t>
  </si>
  <si>
    <t>3500</t>
  </si>
  <si>
    <t>Надання соціальних послуг сім'ям, дітям та молоді іншими закладами соціального обслуговування та реалізація інших заходів молодіжної політики</t>
  </si>
  <si>
    <t>9613240</t>
  </si>
  <si>
    <t>3240</t>
  </si>
  <si>
    <t>1050</t>
  </si>
  <si>
    <t>Організація та проведення громадських робіт</t>
  </si>
  <si>
    <t>9613250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</si>
  <si>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</si>
  <si>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I-II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операцій, та потребують поліпшення житлових умов</t>
  </si>
  <si>
    <t xml:space="preserve">Відділ у справах сім'ї, молоді та спорту Подільської районної в місті Києві державної адміністрації </t>
  </si>
  <si>
    <t>3140</t>
  </si>
  <si>
    <t>Реалізація державної політики у молодіжній сфері</t>
  </si>
  <si>
    <t>9613142</t>
  </si>
  <si>
    <t>3142</t>
  </si>
  <si>
    <t xml:space="preserve">Утримання клубів для  пiдлiткiв за мiсцем проживання </t>
  </si>
  <si>
    <t>9613143</t>
  </si>
  <si>
    <t>3143</t>
  </si>
  <si>
    <t xml:space="preserve">Інші заходи та заклади молодіжної політики </t>
  </si>
  <si>
    <t>9613134</t>
  </si>
  <si>
    <t>3134</t>
  </si>
  <si>
    <t>Заходи державної політики з питань сім'ї</t>
  </si>
  <si>
    <t>9615060</t>
  </si>
  <si>
    <t>5060</t>
  </si>
  <si>
    <t>Інші заходи з  розвитку фізичної культури та спорту</t>
  </si>
  <si>
    <t>9615061</t>
  </si>
  <si>
    <t>5061</t>
  </si>
  <si>
    <t xml:space="preserve">Забезпечення діяльності  місцевих центрів  фізичного здоровя населення   "Спорт для всіх" та проведення   фізкультурно - масових заходів  серед населення регіону </t>
  </si>
  <si>
    <t>Служба у спавах дітей Подільської районної в місті Києві державної адміністрації</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</si>
  <si>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t>
  </si>
  <si>
    <t>Управління з питань надзвичайних ситуацій Подільської районної в місті Києві державної адміністрації</t>
  </si>
  <si>
    <t>Управління житлово - комунального господарства Подільської районної в місті Києві державної адміністрації</t>
  </si>
  <si>
    <t>9616010</t>
  </si>
  <si>
    <t>6010</t>
  </si>
  <si>
    <t>0610</t>
  </si>
  <si>
    <t>Забезпечення надійного та безперебійного функціонування житлово-експлуатаційного господарства</t>
  </si>
  <si>
    <t>9616020</t>
  </si>
  <si>
    <t>6020</t>
  </si>
  <si>
    <t>Капітальний ремонт обєктів  житлового господарства</t>
  </si>
  <si>
    <t>9616021</t>
  </si>
  <si>
    <t>6021</t>
  </si>
  <si>
    <t>Капітальний ремонт житлового фонду</t>
  </si>
  <si>
    <t>100103</t>
  </si>
  <si>
    <t>Дотація житлово-комунальному господарству</t>
  </si>
  <si>
    <t>9616030</t>
  </si>
  <si>
    <t>6030</t>
  </si>
  <si>
    <t>Фінансова підтримка обєктів житлово-комунального господатства</t>
  </si>
  <si>
    <t>9616060</t>
  </si>
  <si>
    <t>6060</t>
  </si>
  <si>
    <t>0620</t>
  </si>
  <si>
    <t>Благоустрiй мiст, сіл, селищ (утримання зелених насаджень)</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</si>
  <si>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</si>
  <si>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</si>
  <si>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</si>
  <si>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діяльносі (Комунальне підприємство по утриманню зелених насаджень Подільського району м.Києва)</t>
  </si>
  <si>
    <t>Цільові фонди, утворені Верховною Радою Автономної республіки Крим, органами місцевого самоврядування  і місцевими органами виконавчої влади (Створення та відновлення зелених насаджень)</t>
  </si>
  <si>
    <t>Цільові фонди, утворені Верховною Радою Автономної республіки Крим, органами місцевого самоврядування  і місцевими органами виконавчої влади ( для КТКВ 100203)</t>
  </si>
  <si>
    <t>Цільові фонди, утворені Верховною Радою Автономної республіки Крим, органами місцевого самоврядування  і місцевими органами виконавчої влади (функціонквання житлово - експлуатаційного господарства)</t>
  </si>
  <si>
    <t>Благоустрiй мiст, сіл, селищ (обслуговування боллардів )</t>
  </si>
  <si>
    <t>Благоустрiй мiст, сіл, селищ (Благоустрій із встановленням МАФ на Алеї художників на Андріївському узвозі)</t>
  </si>
  <si>
    <t>9619180</t>
  </si>
  <si>
    <t>9180</t>
  </si>
  <si>
    <t>Цільові фонди, утворені Верховною Радою Автономної Республіки Крим, органами  місцевого самоврядування  і місцевими  органами виконавчої влади</t>
  </si>
  <si>
    <t>Благоустрiй мiст, сіл, селищ за рахунок цільових фондів</t>
  </si>
  <si>
    <t>Відділ культури, туризму та охорони культурної спадщини Подільської районної в місті Києві державної адміністрації</t>
  </si>
  <si>
    <t>9614030</t>
  </si>
  <si>
    <t>4030</t>
  </si>
  <si>
    <t>0822</t>
  </si>
  <si>
    <t xml:space="preserve">Фiлармонiї, музичнi колективи i ансамблi та iншi мистецькі заклади та заходи </t>
  </si>
  <si>
    <t>9614060</t>
  </si>
  <si>
    <t>4060</t>
  </si>
  <si>
    <t>0824</t>
  </si>
  <si>
    <t xml:space="preserve">Бiблiотеки </t>
  </si>
  <si>
    <t>9614100</t>
  </si>
  <si>
    <t>4100</t>
  </si>
  <si>
    <t xml:space="preserve">Школи естетичного виховання дiтей </t>
  </si>
  <si>
    <t>9614200</t>
  </si>
  <si>
    <t>4200</t>
  </si>
  <si>
    <t>0829</t>
  </si>
  <si>
    <t xml:space="preserve">Iншi культурно-освiтнi заклади та заходи </t>
  </si>
  <si>
    <t>Фінансове управління Подільської районної в місті Києві державної адміністрації</t>
  </si>
  <si>
    <t>Управління капітального будівництва, архітектури та землекористування Подільської районної в місті Києві державної адміністрації</t>
  </si>
  <si>
    <t>9616310</t>
  </si>
  <si>
    <t>6310</t>
  </si>
  <si>
    <t>0490</t>
  </si>
  <si>
    <t>Реалізація заходів щодо інвестиційного розвитку території</t>
  </si>
  <si>
    <t>9616330</t>
  </si>
  <si>
    <t>6330</t>
  </si>
  <si>
    <t>Проведення невідкладних відновлювальних робіт, будівництво та реконструкція  загальноосвітніх навчальних закладів</t>
  </si>
  <si>
    <t>9616340</t>
  </si>
  <si>
    <t>150111</t>
  </si>
  <si>
    <t>Проведення невідкладних відновлювальних робіт, будівництво та реконструкція  спеціалізованих  навчальних закладів</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</si>
  <si>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</si>
  <si>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</si>
  <si>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РАЗОМ</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</si>
</sst>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
    <numFmt numFmtId="165" formatCode="0.0"/>
  </numFmts>
  <fonts count="57">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color indexed="10"/>
      <name val="Times New Roman"/>
      <family val="1"/>
    </font>
    <font>
      <sz val="12"/>
      <name val="Times New Roman"/>
      <family val="1"/>
    </font>
    <font>
      <sz val="10"/>
      <color indexed="10"/>
      <name val="Arial Cyr"/>
      <family val="2"/>
    </font>
    <font>
      <b/>
      <sz val="12"/>
      <name val="Times New Roman"/>
      <family val="1"/>
    </font>
    <font>
      <b/>
      <sz val="8"/>
      <name val="Times New Roman"/>
      <family val="1"/>
    </font>
    <font>
      <b/>
      <sz val="10"/>
      <name val="Times New Roman"/>
      <family val="1"/>
    </font>
    <font>
      <sz val="7"/>
      <name val="Times New Roman"/>
      <family val="1"/>
    </font>
    <font>
      <b/>
      <sz val="7"/>
      <name val="Times New Roman"/>
      <family val="1"/>
    </font>
    <font>
      <sz val="10"/>
      <name val="Times New Roman"/>
      <family val="1"/>
    </font>
    <font>
      <sz val="11"/>
      <name val="Times New Roman"/>
      <family val="1"/>
    </font>
    <font>
      <b/>
      <sz val="11"/>
      <name val="Times New Roman"/>
      <family val="1"/>
    </font>
    <font>
      <i/>
      <sz val="11"/>
      <name val="Times New Roman"/>
      <family val="1"/>
    </font>
    <font>
      <i/>
      <sz val="10"/>
      <name val="Times New Roman"/>
      <family val="1"/>
    </font>
    <font>
      <i/>
      <sz val="12"/>
      <name val="Times New Roman"/>
      <family val="1"/>
    </font>
    <font>
      <b/>
      <i/>
      <sz val="12"/>
      <name val="Times New Roman"/>
      <family val="1"/>
    </font>
    <font>
      <b/>
      <sz val="10"/>
      <name val="Arial Cyr"/>
      <family val="2"/>
    </font>
    <font>
      <i/>
      <sz val="10"/>
      <name val="Arial Cyr"/>
      <family val="0"/>
    </font>
    <font>
      <b/>
      <u val="single"/>
      <sz val="11"/>
      <name val="Times New Roman"/>
      <family val="1"/>
    </font>
    <font>
      <b/>
      <u val="single"/>
      <sz val="10"/>
      <name val="Times New Roman"/>
      <family val="1"/>
    </font>
    <font>
      <b/>
      <u val="single"/>
      <sz val="12"/>
      <name val="Times New Roman"/>
      <family val="1"/>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61">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40" fillId="31" borderId="8" applyNumberFormat="0" applyFont="0" applyAlignment="0" applyProtection="0"/>
    <xf numFmtId="9" fontId="4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32" borderId="0" applyNumberFormat="0" applyBorder="0" applyAlignment="0" applyProtection="0"/>
  </cellStyleXfs>
  <cellXfs count="94">
    <xf numFmtId="0" fontId="0" fillId="0" borderId="0" xfId="0" applyAlignment="1">
      <alignment/>
    </xf>
    <xf numFmtId="0" fontId="18" fillId="0" borderId="0" xfId="0" applyFont="1" applyBorder="1" applyAlignment="1">
      <alignment wrapText="1"/>
    </xf>
    <xf numFmtId="0" fontId="19" fillId="0" borderId="0" xfId="0" applyFont="1" applyBorder="1" applyAlignment="1">
      <alignment wrapText="1"/>
    </xf>
    <xf numFmtId="0" fontId="21" fillId="0" borderId="0" xfId="0" applyFont="1" applyBorder="1" applyAlignment="1">
      <alignment/>
    </xf>
    <xf numFmtId="0" fontId="22" fillId="0" borderId="0" xfId="0" applyFont="1" applyBorder="1" applyAlignment="1">
      <alignment horizontal="center" wrapText="1"/>
    </xf>
    <xf numFmtId="0" fontId="23" fillId="0" borderId="10" xfId="0" applyFont="1" applyBorder="1" applyAlignment="1">
      <alignment horizontal="center" wrapText="1"/>
    </xf>
    <xf numFmtId="0" fontId="18" fillId="0" borderId="0" xfId="0" applyFont="1" applyBorder="1" applyAlignment="1">
      <alignment horizontal="right" wrapText="1"/>
    </xf>
    <xf numFmtId="0" fontId="23" fillId="0" borderId="11" xfId="0" applyFont="1" applyBorder="1" applyAlignment="1">
      <alignment horizontal="center" vertical="center" wrapText="1"/>
    </xf>
    <xf numFmtId="0" fontId="23" fillId="0" borderId="12" xfId="0" applyFont="1" applyBorder="1" applyAlignment="1">
      <alignment horizontal="center"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26" fillId="0" borderId="11" xfId="0" applyFont="1" applyBorder="1" applyAlignment="1">
      <alignment horizontal="center" vertical="center" wrapText="1"/>
    </xf>
    <xf numFmtId="0" fontId="23" fillId="0" borderId="16" xfId="0" applyFont="1" applyBorder="1" applyAlignment="1">
      <alignment horizontal="center" vertical="center" wrapText="1"/>
    </xf>
    <xf numFmtId="0" fontId="26" fillId="0" borderId="12" xfId="0" applyFont="1" applyBorder="1" applyAlignment="1">
      <alignment horizontal="center" wrapText="1"/>
    </xf>
    <xf numFmtId="0" fontId="26" fillId="0" borderId="12" xfId="0" applyFont="1" applyBorder="1" applyAlignment="1">
      <alignment horizontal="center" wrapText="1"/>
    </xf>
    <xf numFmtId="0" fontId="26"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7" xfId="0" applyFont="1" applyBorder="1" applyAlignment="1">
      <alignment horizontal="center" vertical="center" wrapText="1"/>
    </xf>
    <xf numFmtId="0" fontId="0" fillId="0" borderId="0" xfId="0" applyAlignment="1">
      <alignment vertical="center"/>
    </xf>
    <xf numFmtId="0" fontId="23" fillId="0" borderId="18" xfId="0" applyFont="1" applyBorder="1" applyAlignment="1">
      <alignment horizontal="center" wrapText="1"/>
    </xf>
    <xf numFmtId="0" fontId="23" fillId="0" borderId="19" xfId="0" applyFont="1" applyBorder="1" applyAlignment="1">
      <alignment horizontal="center" wrapText="1"/>
    </xf>
    <xf numFmtId="0" fontId="0" fillId="0" borderId="0" xfId="0" applyFont="1" applyAlignment="1">
      <alignment/>
    </xf>
    <xf numFmtId="49" fontId="22" fillId="0" borderId="20" xfId="0" applyNumberFormat="1" applyFont="1" applyBorder="1" applyAlignment="1">
      <alignment horizontal="center" vertical="center" wrapText="1"/>
    </xf>
    <xf numFmtId="49" fontId="22" fillId="0" borderId="20" xfId="0" applyNumberFormat="1" applyFont="1" applyBorder="1" applyAlignment="1">
      <alignment vertical="center" wrapText="1"/>
    </xf>
    <xf numFmtId="49" fontId="22" fillId="0" borderId="21" xfId="0" applyNumberFormat="1" applyFont="1" applyBorder="1" applyAlignment="1">
      <alignment vertical="center" wrapText="1"/>
    </xf>
    <xf numFmtId="0" fontId="24" fillId="0" borderId="12" xfId="0" applyFont="1" applyBorder="1" applyAlignment="1">
      <alignment vertical="center" wrapText="1"/>
    </xf>
    <xf numFmtId="4" fontId="22" fillId="0" borderId="12" xfId="0" applyNumberFormat="1" applyFont="1" applyBorder="1" applyAlignment="1">
      <alignment horizontal="right" vertical="center" wrapText="1"/>
    </xf>
    <xf numFmtId="49" fontId="20" fillId="0" borderId="22" xfId="0" applyNumberFormat="1" applyFont="1" applyBorder="1" applyAlignment="1">
      <alignment horizontal="right" vertical="center" wrapText="1"/>
    </xf>
    <xf numFmtId="49" fontId="20" fillId="0" borderId="21" xfId="0" applyNumberFormat="1" applyFont="1" applyBorder="1" applyAlignment="1">
      <alignment horizontal="right" vertical="center" wrapText="1"/>
    </xf>
    <xf numFmtId="0" fontId="27" fillId="0" borderId="12" xfId="0" applyFont="1" applyBorder="1" applyAlignment="1">
      <alignment vertical="center" wrapText="1"/>
    </xf>
    <xf numFmtId="4" fontId="20" fillId="0" borderId="12" xfId="0" applyNumberFormat="1" applyFont="1" applyBorder="1" applyAlignment="1">
      <alignment horizontal="right" vertical="center" wrapText="1"/>
    </xf>
    <xf numFmtId="0" fontId="28" fillId="0" borderId="12" xfId="0" applyFont="1" applyBorder="1" applyAlignment="1">
      <alignment horizontal="center" vertical="center" wrapText="1"/>
    </xf>
    <xf numFmtId="49" fontId="28" fillId="0" borderId="12" xfId="0" applyNumberFormat="1" applyFont="1" applyBorder="1" applyAlignment="1">
      <alignment horizontal="center" vertical="center" wrapText="1"/>
    </xf>
    <xf numFmtId="49" fontId="28" fillId="0" borderId="2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8" fillId="0" borderId="0"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49" fontId="28" fillId="0" borderId="21" xfId="0" applyNumberFormat="1" applyFont="1" applyBorder="1" applyAlignment="1">
      <alignment horizontal="center" vertical="center" wrapText="1"/>
    </xf>
    <xf numFmtId="49" fontId="29" fillId="0" borderId="20"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8" fillId="0" borderId="24" xfId="0" applyNumberFormat="1" applyFont="1" applyBorder="1" applyAlignment="1">
      <alignment horizontal="center" vertical="center" wrapText="1"/>
    </xf>
    <xf numFmtId="49" fontId="28" fillId="0" borderId="22"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49" fontId="30" fillId="0" borderId="21" xfId="0" applyNumberFormat="1" applyFont="1" applyBorder="1" applyAlignment="1">
      <alignment horizontal="center" vertical="center" wrapText="1"/>
    </xf>
    <xf numFmtId="0" fontId="31" fillId="0" borderId="12" xfId="0" applyFont="1" applyBorder="1" applyAlignment="1">
      <alignment vertical="center" wrapText="1"/>
    </xf>
    <xf numFmtId="4" fontId="32" fillId="0" borderId="12" xfId="0" applyNumberFormat="1" applyFont="1" applyBorder="1" applyAlignment="1">
      <alignment horizontal="right" vertical="center" wrapText="1"/>
    </xf>
    <xf numFmtId="4" fontId="33" fillId="0" borderId="12" xfId="0" applyNumberFormat="1" applyFont="1" applyBorder="1" applyAlignment="1">
      <alignment horizontal="right" vertical="center" wrapText="1"/>
    </xf>
    <xf numFmtId="49" fontId="28" fillId="0" borderId="23" xfId="0" applyNumberFormat="1" applyFont="1" applyBorder="1" applyAlignment="1">
      <alignment vertical="center" wrapText="1"/>
    </xf>
    <xf numFmtId="49" fontId="28" fillId="0" borderId="13" xfId="0" applyNumberFormat="1" applyFont="1" applyBorder="1" applyAlignment="1">
      <alignment horizontal="center" vertical="center" wrapText="1"/>
    </xf>
    <xf numFmtId="49" fontId="28" fillId="0" borderId="19" xfId="0" applyNumberFormat="1" applyFont="1" applyBorder="1" applyAlignment="1">
      <alignment horizontal="center" vertical="center" wrapText="1"/>
    </xf>
    <xf numFmtId="49" fontId="28" fillId="0" borderId="25"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164" fontId="20" fillId="0" borderId="12" xfId="0" applyNumberFormat="1" applyFont="1" applyBorder="1" applyAlignment="1">
      <alignment horizontal="right" vertical="center" wrapText="1"/>
    </xf>
    <xf numFmtId="164" fontId="22" fillId="0" borderId="12" xfId="0" applyNumberFormat="1" applyFont="1" applyBorder="1" applyAlignment="1">
      <alignment horizontal="right" vertical="center" wrapText="1"/>
    </xf>
    <xf numFmtId="49" fontId="29" fillId="0" borderId="18" xfId="0" applyNumberFormat="1" applyFont="1" applyBorder="1" applyAlignment="1">
      <alignment horizontal="center" vertical="center" wrapText="1"/>
    </xf>
    <xf numFmtId="49" fontId="29" fillId="0" borderId="26" xfId="0" applyNumberFormat="1" applyFont="1" applyBorder="1" applyAlignment="1">
      <alignment horizontal="center" vertical="center" wrapText="1"/>
    </xf>
    <xf numFmtId="0" fontId="24" fillId="0" borderId="17" xfId="0" applyFont="1" applyBorder="1" applyAlignment="1">
      <alignment vertical="center" wrapText="1"/>
    </xf>
    <xf numFmtId="4" fontId="22" fillId="0" borderId="17" xfId="0" applyNumberFormat="1" applyFont="1" applyBorder="1" applyAlignment="1">
      <alignment horizontal="right" vertical="center" wrapText="1"/>
    </xf>
    <xf numFmtId="0" fontId="34" fillId="0" borderId="0" xfId="0" applyFont="1" applyAlignment="1">
      <alignment/>
    </xf>
    <xf numFmtId="49" fontId="28" fillId="0" borderId="27"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0" fontId="35" fillId="0" borderId="0" xfId="0" applyFont="1" applyAlignment="1">
      <alignment/>
    </xf>
    <xf numFmtId="49" fontId="30" fillId="0" borderId="18" xfId="0" applyNumberFormat="1" applyFont="1" applyBorder="1" applyAlignment="1">
      <alignment horizontal="center" vertical="center" wrapText="1"/>
    </xf>
    <xf numFmtId="0" fontId="27" fillId="0" borderId="12" xfId="0" applyFont="1" applyBorder="1" applyAlignment="1">
      <alignment horizontal="center" vertical="center" wrapText="1"/>
    </xf>
    <xf numFmtId="49" fontId="20" fillId="0" borderId="12" xfId="0" applyNumberFormat="1" applyFont="1" applyBorder="1" applyAlignment="1">
      <alignment horizontal="right" vertical="center" wrapText="1"/>
    </xf>
    <xf numFmtId="2" fontId="22" fillId="0" borderId="24" xfId="0" applyNumberFormat="1" applyFont="1" applyBorder="1" applyAlignment="1">
      <alignment horizontal="right" vertical="center" wrapText="1"/>
    </xf>
    <xf numFmtId="49" fontId="29" fillId="0" borderId="22" xfId="0" applyNumberFormat="1" applyFont="1" applyBorder="1" applyAlignment="1">
      <alignment horizontal="center" vertical="center" wrapText="1"/>
    </xf>
    <xf numFmtId="49" fontId="28" fillId="0" borderId="26" xfId="0" applyNumberFormat="1" applyFont="1" applyBorder="1" applyAlignment="1">
      <alignment horizontal="center" vertical="center" wrapText="1"/>
    </xf>
    <xf numFmtId="49" fontId="28" fillId="0" borderId="28" xfId="0" applyNumberFormat="1" applyFont="1" applyBorder="1" applyAlignment="1">
      <alignment vertical="center" wrapText="1"/>
    </xf>
    <xf numFmtId="0" fontId="32" fillId="0" borderId="12" xfId="0" applyFont="1" applyBorder="1" applyAlignment="1">
      <alignment vertical="center" wrapText="1"/>
    </xf>
    <xf numFmtId="0" fontId="28" fillId="0" borderId="12" xfId="0" applyFont="1" applyBorder="1" applyAlignment="1">
      <alignment vertical="center" wrapText="1"/>
    </xf>
    <xf numFmtId="49" fontId="28" fillId="0" borderId="14" xfId="0" applyNumberFormat="1" applyFont="1" applyBorder="1" applyAlignment="1">
      <alignment horizontal="center" vertical="center" wrapText="1"/>
    </xf>
    <xf numFmtId="0" fontId="27" fillId="0" borderId="12" xfId="0" applyFont="1" applyFill="1" applyBorder="1" applyAlignment="1">
      <alignment vertical="center" wrapText="1"/>
    </xf>
    <xf numFmtId="49" fontId="29" fillId="0" borderId="12"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0" fontId="27" fillId="33" borderId="12" xfId="0" applyFont="1" applyFill="1" applyBorder="1" applyAlignment="1">
      <alignment horizontal="left" vertical="center" wrapText="1"/>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7" fillId="0" borderId="12" xfId="0" applyFont="1" applyBorder="1" applyAlignment="1">
      <alignment/>
    </xf>
    <xf numFmtId="4"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0" fontId="37" fillId="0" borderId="0" xfId="0" applyFont="1" applyAlignment="1">
      <alignment/>
    </xf>
    <xf numFmtId="0" fontId="39" fillId="0" borderId="29" xfId="0" applyFont="1" applyBorder="1" applyAlignment="1">
      <alignment horizontal="left"/>
    </xf>
    <xf numFmtId="0" fontId="39" fillId="0" borderId="0" xfId="0" applyFont="1" applyBorder="1" applyAlignment="1">
      <alignment horizontal="left"/>
    </xf>
    <xf numFmtId="165" fontId="37" fillId="0" borderId="0" xfId="0" applyNumberFormat="1" applyFont="1" applyBorder="1" applyAlignment="1">
      <alignment/>
    </xf>
    <xf numFmtId="0" fontId="24" fillId="0" borderId="0" xfId="0" applyFont="1" applyBorder="1" applyAlignment="1">
      <alignment/>
    </xf>
    <xf numFmtId="0" fontId="24" fillId="0" borderId="0" xfId="0" applyFont="1" applyAlignment="1">
      <alignment/>
    </xf>
    <xf numFmtId="165" fontId="24" fillId="0" borderId="0" xfId="0" applyNumberFormat="1" applyFont="1" applyAlignment="1">
      <alignment/>
    </xf>
    <xf numFmtId="165" fontId="24" fillId="0" borderId="0" xfId="0" applyNumberFormat="1" applyFont="1" applyBorder="1" applyAlignment="1">
      <alignment/>
    </xf>
    <xf numFmtId="0" fontId="21"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2;&#1080;%20%202%20%20&#1090;&#1072;%203%20(&#1079;&#1084;&#1110;&#1085;&#1080;%2025.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2"/>
      <sheetName val="2.1"/>
      <sheetName val="дод.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6"/>
  <sheetViews>
    <sheetView showZeros="0" tabSelected="1" zoomScale="80" zoomScaleNormal="80" zoomScaleSheetLayoutView="100" zoomScalePageLayoutView="0" workbookViewId="0" topLeftCell="A92">
      <selection activeCell="D8" sqref="D8:D9"/>
    </sheetView>
  </sheetViews>
  <sheetFormatPr defaultColWidth="9.00390625" defaultRowHeight="12.75"/>
  <cols>
    <col min="1" max="1" width="11.125" style="0" customWidth="1"/>
    <col min="3" max="3" width="11.50390625" style="0" customWidth="1"/>
    <col min="4" max="4" width="38.50390625" style="0" customWidth="1"/>
    <col min="5" max="5" width="13.50390625" style="93" customWidth="1"/>
    <col min="6" max="6" width="12.50390625" style="93" customWidth="1"/>
    <col min="7" max="7" width="11.75390625" style="93" bestFit="1" customWidth="1"/>
    <col min="8" max="8" width="10.75390625" style="93" customWidth="1"/>
    <col min="9" max="9" width="10.25390625" style="93" customWidth="1"/>
    <col min="10" max="10" width="12.625" style="93" customWidth="1"/>
    <col min="11" max="11" width="10.25390625" style="93" customWidth="1"/>
    <col min="12" max="12" width="9.25390625" style="93" customWidth="1"/>
    <col min="13" max="13" width="9.875" style="93" customWidth="1"/>
    <col min="14" max="14" width="12.875" style="93" customWidth="1"/>
    <col min="15" max="15" width="13.00390625" style="93" customWidth="1"/>
    <col min="16" max="16" width="14.125" style="93" customWidth="1"/>
  </cols>
  <sheetData>
    <row r="1" spans="1:16" ht="12">
      <c r="A1" s="1" t="s">
        <v>0</v>
      </c>
      <c r="B1" s="1"/>
      <c r="C1" s="1"/>
      <c r="D1" s="1" t="s">
        <v>0</v>
      </c>
      <c r="E1" s="2" t="s">
        <v>0</v>
      </c>
      <c r="F1" s="2"/>
      <c r="G1" s="2" t="s">
        <v>0</v>
      </c>
      <c r="H1" s="2" t="s">
        <v>0</v>
      </c>
      <c r="I1" s="2"/>
      <c r="J1" s="2" t="s">
        <v>0</v>
      </c>
      <c r="K1" s="2" t="s">
        <v>0</v>
      </c>
      <c r="L1" s="2" t="s">
        <v>0</v>
      </c>
      <c r="M1" s="2" t="s">
        <v>0</v>
      </c>
      <c r="N1" s="2" t="s">
        <v>0</v>
      </c>
      <c r="O1" s="2" t="s">
        <v>0</v>
      </c>
      <c r="P1" s="3"/>
    </row>
    <row r="2" spans="1:16" ht="15">
      <c r="A2" s="4" t="s">
        <v>1</v>
      </c>
      <c r="B2" s="4"/>
      <c r="C2" s="4"/>
      <c r="D2" s="4"/>
      <c r="E2" s="4"/>
      <c r="F2" s="4"/>
      <c r="G2" s="4"/>
      <c r="H2" s="4"/>
      <c r="I2" s="4"/>
      <c r="J2" s="4"/>
      <c r="K2" s="4"/>
      <c r="L2" s="4"/>
      <c r="M2" s="4"/>
      <c r="N2" s="4"/>
      <c r="O2" s="4"/>
      <c r="P2" s="4"/>
    </row>
    <row r="3" spans="1:16" ht="15">
      <c r="A3" s="4" t="s">
        <v>2</v>
      </c>
      <c r="B3" s="4"/>
      <c r="C3" s="4"/>
      <c r="D3" s="4"/>
      <c r="E3" s="4"/>
      <c r="F3" s="4"/>
      <c r="G3" s="4"/>
      <c r="H3" s="4"/>
      <c r="I3" s="4"/>
      <c r="J3" s="4"/>
      <c r="K3" s="4"/>
      <c r="L3" s="4"/>
      <c r="M3" s="4"/>
      <c r="N3" s="4"/>
      <c r="O3" s="4"/>
      <c r="P3" s="4"/>
    </row>
    <row r="4" spans="1:16" ht="15">
      <c r="A4" s="4" t="s">
        <v>3</v>
      </c>
      <c r="B4" s="4"/>
      <c r="C4" s="4"/>
      <c r="D4" s="4"/>
      <c r="E4" s="4"/>
      <c r="F4" s="4"/>
      <c r="G4" s="4"/>
      <c r="H4" s="4"/>
      <c r="I4" s="4"/>
      <c r="J4" s="4"/>
      <c r="K4" s="4"/>
      <c r="L4" s="4"/>
      <c r="M4" s="4"/>
      <c r="N4" s="4"/>
      <c r="O4" s="4"/>
      <c r="P4" s="4"/>
    </row>
    <row r="5" spans="1:16" ht="10.5" customHeight="1" hidden="1">
      <c r="A5" s="5"/>
      <c r="B5" s="5"/>
      <c r="C5" s="5"/>
      <c r="D5" s="5"/>
      <c r="E5" s="5"/>
      <c r="F5" s="5"/>
      <c r="G5" s="5"/>
      <c r="H5" s="5"/>
      <c r="I5" s="5"/>
      <c r="J5" s="5"/>
      <c r="K5" s="5"/>
      <c r="L5" s="5"/>
      <c r="M5" s="5"/>
      <c r="N5" s="5"/>
      <c r="O5" s="5"/>
      <c r="P5" s="6" t="s">
        <v>4</v>
      </c>
    </row>
    <row r="6" spans="1:16" ht="12.75" customHeight="1">
      <c r="A6" s="7" t="s">
        <v>5</v>
      </c>
      <c r="B6" s="7" t="s">
        <v>6</v>
      </c>
      <c r="C6" s="7" t="s">
        <v>7</v>
      </c>
      <c r="D6" s="8" t="s">
        <v>8</v>
      </c>
      <c r="E6" s="9" t="s">
        <v>9</v>
      </c>
      <c r="F6" s="10"/>
      <c r="G6" s="10"/>
      <c r="H6" s="10"/>
      <c r="I6" s="11"/>
      <c r="J6" s="9" t="s">
        <v>10</v>
      </c>
      <c r="K6" s="10"/>
      <c r="L6" s="10"/>
      <c r="M6" s="10"/>
      <c r="N6" s="10"/>
      <c r="O6" s="11"/>
      <c r="P6" s="12" t="s">
        <v>11</v>
      </c>
    </row>
    <row r="7" spans="1:16" ht="12">
      <c r="A7" s="13"/>
      <c r="B7" s="13"/>
      <c r="C7" s="13"/>
      <c r="D7" s="8"/>
      <c r="E7" s="12" t="s">
        <v>12</v>
      </c>
      <c r="F7" s="12" t="s">
        <v>13</v>
      </c>
      <c r="G7" s="14" t="s">
        <v>14</v>
      </c>
      <c r="H7" s="14"/>
      <c r="I7" s="12" t="s">
        <v>15</v>
      </c>
      <c r="J7" s="12" t="s">
        <v>12</v>
      </c>
      <c r="K7" s="12" t="s">
        <v>16</v>
      </c>
      <c r="L7" s="14" t="s">
        <v>14</v>
      </c>
      <c r="M7" s="14"/>
      <c r="N7" s="12" t="s">
        <v>17</v>
      </c>
      <c r="O7" s="15" t="s">
        <v>14</v>
      </c>
      <c r="P7" s="16"/>
    </row>
    <row r="8" spans="1:16" ht="12.75" customHeight="1">
      <c r="A8" s="13"/>
      <c r="B8" s="13"/>
      <c r="C8" s="13"/>
      <c r="D8" s="7" t="s">
        <v>18</v>
      </c>
      <c r="E8" s="16"/>
      <c r="F8" s="16"/>
      <c r="G8" s="12" t="s">
        <v>19</v>
      </c>
      <c r="H8" s="12" t="s">
        <v>20</v>
      </c>
      <c r="I8" s="16"/>
      <c r="J8" s="16"/>
      <c r="K8" s="16"/>
      <c r="L8" s="12" t="s">
        <v>19</v>
      </c>
      <c r="M8" s="12" t="s">
        <v>20</v>
      </c>
      <c r="N8" s="16"/>
      <c r="O8" s="12" t="s">
        <v>21</v>
      </c>
      <c r="P8" s="16"/>
    </row>
    <row r="9" spans="1:16" s="19" customFormat="1" ht="44.25" customHeight="1">
      <c r="A9" s="17"/>
      <c r="B9" s="17"/>
      <c r="C9" s="17"/>
      <c r="D9" s="17"/>
      <c r="E9" s="18"/>
      <c r="F9" s="18"/>
      <c r="G9" s="18"/>
      <c r="H9" s="18"/>
      <c r="I9" s="18"/>
      <c r="J9" s="18"/>
      <c r="K9" s="18"/>
      <c r="L9" s="18"/>
      <c r="M9" s="18"/>
      <c r="N9" s="18"/>
      <c r="O9" s="18"/>
      <c r="P9" s="18"/>
    </row>
    <row r="10" spans="1:16" s="22" customFormat="1" ht="12">
      <c r="A10" s="20">
        <v>1</v>
      </c>
      <c r="B10" s="20">
        <v>2</v>
      </c>
      <c r="C10" s="20">
        <v>3</v>
      </c>
      <c r="D10" s="21">
        <v>4</v>
      </c>
      <c r="E10" s="21">
        <v>5</v>
      </c>
      <c r="F10" s="21">
        <v>6</v>
      </c>
      <c r="G10" s="21">
        <v>7</v>
      </c>
      <c r="H10" s="21">
        <v>8</v>
      </c>
      <c r="I10" s="21">
        <v>9</v>
      </c>
      <c r="J10" s="21">
        <v>10</v>
      </c>
      <c r="K10" s="21">
        <v>11</v>
      </c>
      <c r="L10" s="21">
        <v>12</v>
      </c>
      <c r="M10" s="21">
        <v>13</v>
      </c>
      <c r="N10" s="21">
        <v>14</v>
      </c>
      <c r="O10" s="21">
        <v>15</v>
      </c>
      <c r="P10" s="21" t="s">
        <v>22</v>
      </c>
    </row>
    <row r="11" spans="1:16" s="22" customFormat="1" ht="30.75" customHeight="1">
      <c r="A11" s="23"/>
      <c r="B11" s="24"/>
      <c r="C11" s="25"/>
      <c r="D11" s="26" t="s">
        <v>23</v>
      </c>
      <c r="E11" s="27">
        <f>E13+E14</f>
        <v>23598.9</v>
      </c>
      <c r="F11" s="27">
        <f aca="true" t="shared" si="0" ref="F11:O11">F13+F14</f>
        <v>23598.9</v>
      </c>
      <c r="G11" s="27">
        <f t="shared" si="0"/>
        <v>16644.3</v>
      </c>
      <c r="H11" s="27">
        <f t="shared" si="0"/>
        <v>910.3</v>
      </c>
      <c r="I11" s="27">
        <f t="shared" si="0"/>
        <v>0</v>
      </c>
      <c r="J11" s="27">
        <f t="shared" si="0"/>
        <v>5701.5</v>
      </c>
      <c r="K11" s="27">
        <f t="shared" si="0"/>
        <v>0</v>
      </c>
      <c r="L11" s="27">
        <f t="shared" si="0"/>
        <v>0</v>
      </c>
      <c r="M11" s="27">
        <f t="shared" si="0"/>
        <v>0</v>
      </c>
      <c r="N11" s="27">
        <f t="shared" si="0"/>
        <v>5701.5</v>
      </c>
      <c r="O11" s="27">
        <f t="shared" si="0"/>
        <v>5701.5</v>
      </c>
      <c r="P11" s="27">
        <f>J11+E11</f>
        <v>29300.4</v>
      </c>
    </row>
    <row r="12" spans="1:16" s="22" customFormat="1" ht="15" hidden="1">
      <c r="A12" s="28"/>
      <c r="B12" s="28"/>
      <c r="C12" s="29"/>
      <c r="D12" s="30"/>
      <c r="E12" s="31"/>
      <c r="F12" s="31"/>
      <c r="G12" s="31"/>
      <c r="H12" s="31"/>
      <c r="I12" s="31"/>
      <c r="J12" s="31"/>
      <c r="K12" s="31"/>
      <c r="L12" s="31"/>
      <c r="M12" s="31"/>
      <c r="N12" s="31"/>
      <c r="O12" s="31"/>
      <c r="P12" s="27">
        <f aca="true" t="shared" si="1" ref="P12:P84">J12+E12</f>
        <v>0</v>
      </c>
    </row>
    <row r="13" spans="1:16" s="22" customFormat="1" ht="46.5" customHeight="1">
      <c r="A13" s="32">
        <v>9610190</v>
      </c>
      <c r="B13" s="33" t="s">
        <v>24</v>
      </c>
      <c r="C13" s="34" t="s">
        <v>25</v>
      </c>
      <c r="D13" s="30" t="s">
        <v>26</v>
      </c>
      <c r="E13" s="31">
        <f>23295.9+303</f>
        <v>23598.9</v>
      </c>
      <c r="F13" s="31">
        <f>23295.9+303</f>
        <v>23598.9</v>
      </c>
      <c r="G13" s="31">
        <v>16644.3</v>
      </c>
      <c r="H13" s="31">
        <v>910.3</v>
      </c>
      <c r="I13" s="31"/>
      <c r="J13" s="31">
        <f>5019+682.5</f>
        <v>5701.5</v>
      </c>
      <c r="K13" s="31"/>
      <c r="L13" s="31"/>
      <c r="M13" s="31"/>
      <c r="N13" s="31">
        <f>5019+682.5</f>
        <v>5701.5</v>
      </c>
      <c r="O13" s="31">
        <f>5019+682.5</f>
        <v>5701.5</v>
      </c>
      <c r="P13" s="27">
        <f t="shared" si="1"/>
        <v>29300.4</v>
      </c>
    </row>
    <row r="14" spans="1:16" s="22" customFormat="1" ht="13.5" customHeight="1" hidden="1">
      <c r="A14" s="35">
        <v>9618600</v>
      </c>
      <c r="B14" s="36"/>
      <c r="C14" s="34"/>
      <c r="D14" s="30" t="s">
        <v>27</v>
      </c>
      <c r="E14" s="31">
        <f>E15</f>
        <v>0</v>
      </c>
      <c r="F14" s="31">
        <f>F15</f>
        <v>0</v>
      </c>
      <c r="G14" s="31"/>
      <c r="H14" s="31"/>
      <c r="I14" s="31"/>
      <c r="J14" s="27"/>
      <c r="K14" s="31"/>
      <c r="L14" s="31"/>
      <c r="M14" s="31"/>
      <c r="N14" s="31"/>
      <c r="O14" s="31"/>
      <c r="P14" s="27">
        <f t="shared" si="1"/>
        <v>0</v>
      </c>
    </row>
    <row r="15" spans="1:16" s="22" customFormat="1" ht="43.5" customHeight="1" hidden="1">
      <c r="A15" s="32">
        <v>9618600</v>
      </c>
      <c r="B15" s="33">
        <v>250404</v>
      </c>
      <c r="C15" s="34" t="s">
        <v>28</v>
      </c>
      <c r="D15" s="30" t="s">
        <v>29</v>
      </c>
      <c r="E15" s="31"/>
      <c r="F15" s="31"/>
      <c r="G15" s="31"/>
      <c r="H15" s="31">
        <f>'[1]2.1'!G17</f>
        <v>0</v>
      </c>
      <c r="I15" s="31"/>
      <c r="J15" s="31"/>
      <c r="K15" s="31"/>
      <c r="L15" s="31"/>
      <c r="M15" s="31"/>
      <c r="N15" s="31"/>
      <c r="O15" s="31"/>
      <c r="P15" s="27">
        <f t="shared" si="1"/>
        <v>0</v>
      </c>
    </row>
    <row r="16" spans="1:16" s="22" customFormat="1" ht="42" customHeight="1" hidden="1">
      <c r="A16" s="37" t="s">
        <v>30</v>
      </c>
      <c r="B16" s="37"/>
      <c r="C16" s="38"/>
      <c r="D16" s="30" t="s">
        <v>31</v>
      </c>
      <c r="E16" s="31">
        <f>'[1]2.1'!E19</f>
        <v>0</v>
      </c>
      <c r="F16" s="31"/>
      <c r="G16" s="31">
        <f>'[1]2.1'!F19</f>
        <v>0</v>
      </c>
      <c r="H16" s="31">
        <f>'[1]2.1'!G19</f>
        <v>0</v>
      </c>
      <c r="I16" s="31"/>
      <c r="J16" s="31">
        <f>'[1]2.1'!H19</f>
        <v>0</v>
      </c>
      <c r="K16" s="31">
        <f>'[1]2.1'!I19</f>
        <v>0</v>
      </c>
      <c r="L16" s="31">
        <f>'[1]2.1'!J19</f>
        <v>0</v>
      </c>
      <c r="M16" s="31">
        <f>'[1]2.1'!K19</f>
        <v>0</v>
      </c>
      <c r="N16" s="31">
        <f>'[1]2.1'!L19</f>
        <v>0</v>
      </c>
      <c r="O16" s="31">
        <f>'[1]2.1'!M19</f>
        <v>0</v>
      </c>
      <c r="P16" s="27">
        <f t="shared" si="1"/>
        <v>0</v>
      </c>
    </row>
    <row r="17" spans="1:16" s="22" customFormat="1" ht="32.25" customHeight="1">
      <c r="A17" s="39"/>
      <c r="B17" s="39"/>
      <c r="C17" s="40"/>
      <c r="D17" s="26" t="s">
        <v>32</v>
      </c>
      <c r="E17" s="27">
        <f>E18+E19+E20+E21+E22+E24+E25+E26+E27+E28+E29+E30+E31+E32+E33</f>
        <v>671410.3</v>
      </c>
      <c r="F17" s="27">
        <f aca="true" t="shared" si="2" ref="F17:O17">F18+F19+F20+F21+F22+F24+F25+F26+F27+F28+F29+F30+F31+F32+F33</f>
        <v>671410.3</v>
      </c>
      <c r="G17" s="27">
        <f t="shared" si="2"/>
        <v>418501.50000000006</v>
      </c>
      <c r="H17" s="27">
        <f t="shared" si="2"/>
        <v>80593.6</v>
      </c>
      <c r="I17" s="27">
        <f t="shared" si="2"/>
        <v>0</v>
      </c>
      <c r="J17" s="27">
        <f t="shared" si="2"/>
        <v>47884.7</v>
      </c>
      <c r="K17" s="27">
        <f t="shared" si="2"/>
        <v>22898.600000000002</v>
      </c>
      <c r="L17" s="27">
        <f t="shared" si="2"/>
        <v>200.1</v>
      </c>
      <c r="M17" s="27">
        <f t="shared" si="2"/>
        <v>784.1</v>
      </c>
      <c r="N17" s="27">
        <f t="shared" si="2"/>
        <v>24986.100000000002</v>
      </c>
      <c r="O17" s="27">
        <f t="shared" si="2"/>
        <v>24986.100000000002</v>
      </c>
      <c r="P17" s="27">
        <f t="shared" si="1"/>
        <v>719295</v>
      </c>
    </row>
    <row r="18" spans="1:16" s="22" customFormat="1" ht="39">
      <c r="A18" s="32">
        <v>9610190</v>
      </c>
      <c r="B18" s="41" t="s">
        <v>24</v>
      </c>
      <c r="C18" s="38" t="s">
        <v>25</v>
      </c>
      <c r="D18" s="30" t="s">
        <v>26</v>
      </c>
      <c r="E18" s="31">
        <v>1622.4</v>
      </c>
      <c r="F18" s="31">
        <v>1622.4</v>
      </c>
      <c r="G18" s="31">
        <v>1287.2</v>
      </c>
      <c r="H18" s="31">
        <v>40</v>
      </c>
      <c r="I18" s="31"/>
      <c r="J18" s="31">
        <v>63</v>
      </c>
      <c r="K18" s="31"/>
      <c r="L18" s="31">
        <f>'[1]2.1'!J21</f>
        <v>0</v>
      </c>
      <c r="M18" s="31">
        <f>'[1]2.1'!K21</f>
        <v>0</v>
      </c>
      <c r="N18" s="31">
        <v>63</v>
      </c>
      <c r="O18" s="31">
        <v>63</v>
      </c>
      <c r="P18" s="27">
        <f t="shared" si="1"/>
        <v>1685.4</v>
      </c>
    </row>
    <row r="19" spans="1:16" s="22" customFormat="1" ht="15">
      <c r="A19" s="42" t="s">
        <v>33</v>
      </c>
      <c r="B19" s="43" t="s">
        <v>34</v>
      </c>
      <c r="C19" s="38" t="s">
        <v>35</v>
      </c>
      <c r="D19" s="30" t="s">
        <v>36</v>
      </c>
      <c r="E19" s="31">
        <f>187749+29.6</f>
        <v>187778.6</v>
      </c>
      <c r="F19" s="31">
        <f>187749+29.6</f>
        <v>187778.6</v>
      </c>
      <c r="G19" s="31">
        <v>111347.1</v>
      </c>
      <c r="H19" s="31">
        <v>25535.7</v>
      </c>
      <c r="I19" s="31"/>
      <c r="J19" s="31">
        <f>23373+240.9</f>
        <v>23613.9</v>
      </c>
      <c r="K19" s="31">
        <v>15547.4</v>
      </c>
      <c r="L19" s="31">
        <v>10.6</v>
      </c>
      <c r="M19" s="31">
        <v>29.1</v>
      </c>
      <c r="N19" s="31">
        <f>7825.6+240.9</f>
        <v>8066.5</v>
      </c>
      <c r="O19" s="31">
        <f>7825.6+240.9</f>
        <v>8066.5</v>
      </c>
      <c r="P19" s="27">
        <f t="shared" si="1"/>
        <v>211392.5</v>
      </c>
    </row>
    <row r="20" spans="1:16" s="22" customFormat="1" ht="64.5">
      <c r="A20" s="33" t="s">
        <v>37</v>
      </c>
      <c r="B20" s="41" t="s">
        <v>38</v>
      </c>
      <c r="C20" s="38" t="s">
        <v>39</v>
      </c>
      <c r="D20" s="30" t="s">
        <v>40</v>
      </c>
      <c r="E20" s="31">
        <f>366731.2+1221.7</f>
        <v>367952.9</v>
      </c>
      <c r="F20" s="31">
        <f>366731.2+1221.7</f>
        <v>367952.9</v>
      </c>
      <c r="G20" s="31">
        <f>235685.5+757.8</f>
        <v>236443.3</v>
      </c>
      <c r="H20" s="31">
        <v>40834.7</v>
      </c>
      <c r="I20" s="31"/>
      <c r="J20" s="31">
        <v>20617.5</v>
      </c>
      <c r="K20" s="31">
        <v>6595.6</v>
      </c>
      <c r="L20" s="31">
        <v>168.5</v>
      </c>
      <c r="M20" s="31">
        <v>557.9</v>
      </c>
      <c r="N20" s="31">
        <v>14021.9</v>
      </c>
      <c r="O20" s="31">
        <v>14021.9</v>
      </c>
      <c r="P20" s="27">
        <f t="shared" si="1"/>
        <v>388570.4</v>
      </c>
    </row>
    <row r="21" spans="1:16" s="22" customFormat="1" ht="25.5">
      <c r="A21" s="33" t="s">
        <v>41</v>
      </c>
      <c r="B21" s="41" t="s">
        <v>42</v>
      </c>
      <c r="C21" s="38" t="s">
        <v>39</v>
      </c>
      <c r="D21" s="30" t="s">
        <v>43</v>
      </c>
      <c r="E21" s="31">
        <v>4490.7</v>
      </c>
      <c r="F21" s="31">
        <v>4490.7</v>
      </c>
      <c r="G21" s="31">
        <v>3107.2</v>
      </c>
      <c r="H21" s="31">
        <v>279</v>
      </c>
      <c r="I21" s="31"/>
      <c r="J21" s="31">
        <f>96.5+100</f>
        <v>196.5</v>
      </c>
      <c r="K21" s="31">
        <v>60.5</v>
      </c>
      <c r="L21" s="31">
        <f>'[1]2.1'!J24</f>
        <v>0</v>
      </c>
      <c r="M21" s="31">
        <v>15</v>
      </c>
      <c r="N21" s="31">
        <f>36+100</f>
        <v>136</v>
      </c>
      <c r="O21" s="31">
        <f>36+100</f>
        <v>136</v>
      </c>
      <c r="P21" s="27">
        <f t="shared" si="1"/>
        <v>4687.2</v>
      </c>
    </row>
    <row r="22" spans="1:16" s="22" customFormat="1" ht="51.75">
      <c r="A22" s="37" t="s">
        <v>44</v>
      </c>
      <c r="B22" s="43" t="s">
        <v>45</v>
      </c>
      <c r="C22" s="38" t="s">
        <v>46</v>
      </c>
      <c r="D22" s="30" t="s">
        <v>47</v>
      </c>
      <c r="E22" s="31">
        <v>25870.8</v>
      </c>
      <c r="F22" s="31">
        <v>25870.8</v>
      </c>
      <c r="G22" s="31">
        <v>13000.2</v>
      </c>
      <c r="H22" s="31">
        <v>5650.5</v>
      </c>
      <c r="I22" s="31"/>
      <c r="J22" s="31">
        <v>1198.7</v>
      </c>
      <c r="K22" s="31">
        <v>212.1</v>
      </c>
      <c r="L22" s="31">
        <f>'[1]2.1'!J25</f>
        <v>0</v>
      </c>
      <c r="M22" s="31">
        <v>56.2</v>
      </c>
      <c r="N22" s="31">
        <v>986.6</v>
      </c>
      <c r="O22" s="31">
        <v>986.6</v>
      </c>
      <c r="P22" s="27">
        <f t="shared" si="1"/>
        <v>27069.5</v>
      </c>
    </row>
    <row r="23" spans="1:16" s="22" customFormat="1" ht="60" customHeight="1">
      <c r="A23" s="37" t="s">
        <v>48</v>
      </c>
      <c r="B23" s="43" t="s">
        <v>49</v>
      </c>
      <c r="C23" s="38" t="s">
        <v>35</v>
      </c>
      <c r="D23" s="30" t="s">
        <v>50</v>
      </c>
      <c r="E23" s="31">
        <f>13441.5+18.9</f>
        <v>13460.4</v>
      </c>
      <c r="F23" s="31">
        <f>13441.5+18.9</f>
        <v>13460.4</v>
      </c>
      <c r="G23" s="31">
        <v>7039.4</v>
      </c>
      <c r="H23" s="31">
        <v>2401.8</v>
      </c>
      <c r="I23" s="31"/>
      <c r="J23" s="31">
        <v>147.4</v>
      </c>
      <c r="K23" s="31">
        <v>100.4</v>
      </c>
      <c r="L23" s="31"/>
      <c r="M23" s="31"/>
      <c r="N23" s="31">
        <v>47</v>
      </c>
      <c r="O23" s="31">
        <v>47</v>
      </c>
      <c r="P23" s="27">
        <f t="shared" si="1"/>
        <v>13607.8</v>
      </c>
    </row>
    <row r="24" spans="1:16" s="22" customFormat="1" ht="31.5" customHeight="1">
      <c r="A24" s="44" t="s">
        <v>48</v>
      </c>
      <c r="B24" s="44" t="s">
        <v>49</v>
      </c>
      <c r="C24" s="45" t="s">
        <v>35</v>
      </c>
      <c r="D24" s="46" t="s">
        <v>51</v>
      </c>
      <c r="E24" s="47">
        <f>13319.5+122+18.9</f>
        <v>13460.4</v>
      </c>
      <c r="F24" s="47">
        <f>13441.5+18.9</f>
        <v>13460.4</v>
      </c>
      <c r="G24" s="47">
        <v>7039.4</v>
      </c>
      <c r="H24" s="47">
        <v>2401.8</v>
      </c>
      <c r="I24" s="47"/>
      <c r="J24" s="47">
        <v>147.4</v>
      </c>
      <c r="K24" s="47">
        <v>100.4</v>
      </c>
      <c r="L24" s="47">
        <f>'[1]2.1'!J26</f>
        <v>0</v>
      </c>
      <c r="M24" s="47">
        <f>'[1]2.1'!K26</f>
        <v>0</v>
      </c>
      <c r="N24" s="47">
        <v>47</v>
      </c>
      <c r="O24" s="47">
        <v>47</v>
      </c>
      <c r="P24" s="48">
        <f t="shared" si="1"/>
        <v>13607.8</v>
      </c>
    </row>
    <row r="25" spans="1:16" s="22" customFormat="1" ht="64.5">
      <c r="A25" s="43" t="s">
        <v>52</v>
      </c>
      <c r="B25" s="43" t="s">
        <v>53</v>
      </c>
      <c r="C25" s="38" t="s">
        <v>46</v>
      </c>
      <c r="D25" s="30" t="s">
        <v>54</v>
      </c>
      <c r="E25" s="31">
        <f>41809.1+98.8</f>
        <v>41907.9</v>
      </c>
      <c r="F25" s="31">
        <f>41809.1+98.8</f>
        <v>41907.9</v>
      </c>
      <c r="G25" s="31">
        <v>26983.4</v>
      </c>
      <c r="H25" s="31">
        <v>4123.8</v>
      </c>
      <c r="I25" s="31"/>
      <c r="J25" s="31">
        <v>1513.6</v>
      </c>
      <c r="K25" s="31">
        <v>355.9</v>
      </c>
      <c r="L25" s="31">
        <f>'[1]2.1'!J27</f>
        <v>0</v>
      </c>
      <c r="M25" s="31">
        <v>125.9</v>
      </c>
      <c r="N25" s="31">
        <v>1157.7</v>
      </c>
      <c r="O25" s="31">
        <v>1157.7</v>
      </c>
      <c r="P25" s="27">
        <f t="shared" si="1"/>
        <v>43421.5</v>
      </c>
    </row>
    <row r="26" spans="1:16" s="22" customFormat="1" ht="39">
      <c r="A26" s="43" t="s">
        <v>55</v>
      </c>
      <c r="B26" s="43" t="s">
        <v>56</v>
      </c>
      <c r="C26" s="38" t="s">
        <v>57</v>
      </c>
      <c r="D26" s="30" t="s">
        <v>58</v>
      </c>
      <c r="E26" s="31">
        <v>10515.6</v>
      </c>
      <c r="F26" s="31">
        <v>10515.6</v>
      </c>
      <c r="G26" s="31">
        <v>7054.8</v>
      </c>
      <c r="H26" s="31">
        <v>1218.6</v>
      </c>
      <c r="I26" s="31"/>
      <c r="J26" s="31">
        <v>26.7</v>
      </c>
      <c r="K26" s="31">
        <v>26.7</v>
      </c>
      <c r="L26" s="31">
        <v>21</v>
      </c>
      <c r="M26" s="31"/>
      <c r="N26" s="31"/>
      <c r="O26" s="31"/>
      <c r="P26" s="27">
        <f t="shared" si="1"/>
        <v>10542.300000000001</v>
      </c>
    </row>
    <row r="27" spans="1:16" s="22" customFormat="1" ht="39">
      <c r="A27" s="43" t="s">
        <v>59</v>
      </c>
      <c r="B27" s="43" t="s">
        <v>60</v>
      </c>
      <c r="C27" s="38" t="s">
        <v>61</v>
      </c>
      <c r="D27" s="30" t="s">
        <v>62</v>
      </c>
      <c r="E27" s="31">
        <v>3052.7</v>
      </c>
      <c r="F27" s="31">
        <v>3052.7</v>
      </c>
      <c r="G27" s="31">
        <v>2420.4</v>
      </c>
      <c r="H27" s="31">
        <f>'[1]2.1'!G29</f>
        <v>0</v>
      </c>
      <c r="I27" s="31"/>
      <c r="J27" s="31">
        <f>'[1]2.1'!H29</f>
        <v>0</v>
      </c>
      <c r="K27" s="31">
        <f>'[1]2.1'!I29</f>
        <v>0</v>
      </c>
      <c r="L27" s="31">
        <f>'[1]2.1'!J29</f>
        <v>0</v>
      </c>
      <c r="M27" s="31">
        <f>'[1]2.1'!K29</f>
        <v>0</v>
      </c>
      <c r="N27" s="31">
        <f>'[1]2.1'!L29</f>
        <v>0</v>
      </c>
      <c r="O27" s="31">
        <f>'[1]2.1'!M29</f>
        <v>0</v>
      </c>
      <c r="P27" s="27">
        <f t="shared" si="1"/>
        <v>3052.7</v>
      </c>
    </row>
    <row r="28" spans="1:16" s="22" customFormat="1" ht="25.5">
      <c r="A28" s="43" t="s">
        <v>63</v>
      </c>
      <c r="B28" s="43" t="s">
        <v>64</v>
      </c>
      <c r="C28" s="38" t="s">
        <v>61</v>
      </c>
      <c r="D28" s="30" t="s">
        <v>65</v>
      </c>
      <c r="E28" s="31">
        <f>7555.2-94.8</f>
        <v>7460.4</v>
      </c>
      <c r="F28" s="31">
        <f>7555.2-94.8</f>
        <v>7460.4</v>
      </c>
      <c r="G28" s="31">
        <f>5276.2-77.7</f>
        <v>5198.5</v>
      </c>
      <c r="H28" s="31">
        <v>221.7</v>
      </c>
      <c r="I28" s="31"/>
      <c r="J28" s="31">
        <v>127.4</v>
      </c>
      <c r="K28" s="31">
        <f>'[1]2.1'!I30</f>
        <v>0</v>
      </c>
      <c r="L28" s="31">
        <f>'[1]2.1'!J30</f>
        <v>0</v>
      </c>
      <c r="M28" s="31">
        <f>'[1]2.1'!K30</f>
        <v>0</v>
      </c>
      <c r="N28" s="31">
        <v>127.4</v>
      </c>
      <c r="O28" s="31">
        <v>127.4</v>
      </c>
      <c r="P28" s="27">
        <f t="shared" si="1"/>
        <v>7587.799999999999</v>
      </c>
    </row>
    <row r="29" spans="1:16" s="22" customFormat="1" ht="25.5">
      <c r="A29" s="43" t="s">
        <v>66</v>
      </c>
      <c r="B29" s="43" t="s">
        <v>67</v>
      </c>
      <c r="C29" s="38" t="s">
        <v>61</v>
      </c>
      <c r="D29" s="30" t="s">
        <v>68</v>
      </c>
      <c r="E29" s="31">
        <f>736.3+94.8</f>
        <v>831.0999999999999</v>
      </c>
      <c r="F29" s="31">
        <f>736.3+94.8</f>
        <v>831.0999999999999</v>
      </c>
      <c r="G29" s="31">
        <f>600.9+77.7</f>
        <v>678.6</v>
      </c>
      <c r="H29" s="31">
        <f>'[1]2.1'!G31</f>
        <v>0</v>
      </c>
      <c r="I29" s="31"/>
      <c r="J29" s="31">
        <f>'[1]2.1'!H31</f>
        <v>0</v>
      </c>
      <c r="K29" s="31">
        <f>'[1]2.1'!I31</f>
        <v>0</v>
      </c>
      <c r="L29" s="31">
        <f>'[1]2.1'!J31</f>
        <v>0</v>
      </c>
      <c r="M29" s="31">
        <f>'[1]2.1'!K31</f>
        <v>0</v>
      </c>
      <c r="N29" s="31">
        <f>'[1]2.1'!L31</f>
        <v>0</v>
      </c>
      <c r="O29" s="31">
        <f>'[1]2.1'!M31</f>
        <v>0</v>
      </c>
      <c r="P29" s="27">
        <f t="shared" si="1"/>
        <v>831.0999999999999</v>
      </c>
    </row>
    <row r="30" spans="1:16" s="22" customFormat="1" ht="24.75" customHeight="1">
      <c r="A30" s="43" t="s">
        <v>69</v>
      </c>
      <c r="B30" s="43" t="s">
        <v>70</v>
      </c>
      <c r="C30" s="38" t="s">
        <v>61</v>
      </c>
      <c r="D30" s="30" t="s">
        <v>71</v>
      </c>
      <c r="E30" s="31">
        <v>1951.5</v>
      </c>
      <c r="F30" s="31">
        <v>1951.5</v>
      </c>
      <c r="G30" s="31">
        <v>1369</v>
      </c>
      <c r="H30" s="31">
        <v>243.2</v>
      </c>
      <c r="I30" s="31"/>
      <c r="J30" s="31">
        <f>'[1]2.1'!H32</f>
        <v>0</v>
      </c>
      <c r="K30" s="31">
        <f>'[1]2.1'!I32</f>
        <v>0</v>
      </c>
      <c r="L30" s="31">
        <f>'[1]2.1'!J32</f>
        <v>0</v>
      </c>
      <c r="M30" s="31">
        <f>'[1]2.1'!K32</f>
        <v>0</v>
      </c>
      <c r="N30" s="31">
        <f>'[1]2.1'!L32</f>
        <v>0</v>
      </c>
      <c r="O30" s="31">
        <f>'[1]2.1'!M32</f>
        <v>0</v>
      </c>
      <c r="P30" s="27">
        <f t="shared" si="1"/>
        <v>1951.5</v>
      </c>
    </row>
    <row r="31" spans="1:16" s="22" customFormat="1" ht="39">
      <c r="A31" s="43" t="s">
        <v>72</v>
      </c>
      <c r="B31" s="43" t="s">
        <v>73</v>
      </c>
      <c r="C31" s="38" t="s">
        <v>61</v>
      </c>
      <c r="D31" s="30" t="s">
        <v>74</v>
      </c>
      <c r="E31" s="31">
        <v>43.5</v>
      </c>
      <c r="F31" s="31">
        <v>43.5</v>
      </c>
      <c r="G31" s="31">
        <f>'[1]2.1'!F33</f>
        <v>0</v>
      </c>
      <c r="H31" s="31">
        <f>'[1]2.1'!G33</f>
        <v>0</v>
      </c>
      <c r="I31" s="31"/>
      <c r="J31" s="31">
        <f>'[1]2.1'!H33</f>
        <v>0</v>
      </c>
      <c r="K31" s="31">
        <f>'[1]2.1'!I33</f>
        <v>0</v>
      </c>
      <c r="L31" s="31">
        <f>'[1]2.1'!J33</f>
        <v>0</v>
      </c>
      <c r="M31" s="31">
        <f>'[1]2.1'!K33</f>
        <v>0</v>
      </c>
      <c r="N31" s="31">
        <f>'[1]2.1'!L33</f>
        <v>0</v>
      </c>
      <c r="O31" s="31">
        <f>'[1]2.1'!M33</f>
        <v>0</v>
      </c>
      <c r="P31" s="27">
        <f t="shared" si="1"/>
        <v>43.5</v>
      </c>
    </row>
    <row r="32" spans="1:16" s="22" customFormat="1" ht="64.5">
      <c r="A32" s="43" t="s">
        <v>75</v>
      </c>
      <c r="B32" s="42" t="s">
        <v>76</v>
      </c>
      <c r="C32" s="38" t="s">
        <v>45</v>
      </c>
      <c r="D32" s="30" t="s">
        <v>77</v>
      </c>
      <c r="E32" s="31">
        <v>297</v>
      </c>
      <c r="F32" s="31">
        <v>297</v>
      </c>
      <c r="G32" s="31">
        <f>'[1]2.1'!F35</f>
        <v>0</v>
      </c>
      <c r="H32" s="31">
        <f>'[1]2.1'!G35</f>
        <v>0</v>
      </c>
      <c r="I32" s="31"/>
      <c r="J32" s="31">
        <f>'[1]2.1'!H35</f>
        <v>0</v>
      </c>
      <c r="K32" s="31">
        <f>'[1]2.1'!I35</f>
        <v>0</v>
      </c>
      <c r="L32" s="31">
        <f>'[1]2.1'!J35</f>
        <v>0</v>
      </c>
      <c r="M32" s="31">
        <f>'[1]2.1'!K35</f>
        <v>0</v>
      </c>
      <c r="N32" s="31">
        <f>'[1]2.1'!L35</f>
        <v>0</v>
      </c>
      <c r="O32" s="31">
        <f>'[1]2.1'!M35</f>
        <v>0</v>
      </c>
      <c r="P32" s="27">
        <f t="shared" si="1"/>
        <v>297</v>
      </c>
    </row>
    <row r="33" spans="1:16" s="22" customFormat="1" ht="25.5">
      <c r="A33" s="38" t="s">
        <v>78</v>
      </c>
      <c r="B33" s="33" t="s">
        <v>79</v>
      </c>
      <c r="C33" s="49"/>
      <c r="D33" s="30" t="s">
        <v>80</v>
      </c>
      <c r="E33" s="31">
        <v>4174.8</v>
      </c>
      <c r="F33" s="31">
        <v>4174.8</v>
      </c>
      <c r="G33" s="31">
        <v>2572.4</v>
      </c>
      <c r="H33" s="31">
        <v>44.6</v>
      </c>
      <c r="I33" s="31"/>
      <c r="J33" s="31">
        <v>380</v>
      </c>
      <c r="K33" s="31"/>
      <c r="L33" s="31"/>
      <c r="M33" s="31"/>
      <c r="N33" s="31">
        <v>380</v>
      </c>
      <c r="O33" s="31">
        <v>380</v>
      </c>
      <c r="P33" s="27">
        <f t="shared" si="1"/>
        <v>4554.8</v>
      </c>
    </row>
    <row r="34" spans="1:16" s="22" customFormat="1" ht="39">
      <c r="A34" s="43" t="s">
        <v>81</v>
      </c>
      <c r="B34" s="37" t="s">
        <v>82</v>
      </c>
      <c r="C34" s="38" t="s">
        <v>83</v>
      </c>
      <c r="D34" s="46" t="s">
        <v>84</v>
      </c>
      <c r="E34" s="47">
        <v>4174.8</v>
      </c>
      <c r="F34" s="47">
        <v>4174.8</v>
      </c>
      <c r="G34" s="47">
        <v>2572.4</v>
      </c>
      <c r="H34" s="47">
        <v>44.6</v>
      </c>
      <c r="I34" s="47"/>
      <c r="J34" s="47">
        <v>380</v>
      </c>
      <c r="K34" s="47">
        <f>'[1]2.1'!I39</f>
        <v>0</v>
      </c>
      <c r="L34" s="47">
        <f>'[1]2.1'!J39</f>
        <v>0</v>
      </c>
      <c r="M34" s="47">
        <f>'[1]2.1'!K39</f>
        <v>0</v>
      </c>
      <c r="N34" s="47">
        <v>380</v>
      </c>
      <c r="O34" s="47">
        <v>380</v>
      </c>
      <c r="P34" s="48">
        <f t="shared" si="1"/>
        <v>4554.8</v>
      </c>
    </row>
    <row r="35" spans="1:16" s="22" customFormat="1" ht="39">
      <c r="A35" s="39"/>
      <c r="B35" s="39"/>
      <c r="C35" s="40"/>
      <c r="D35" s="26" t="s">
        <v>85</v>
      </c>
      <c r="E35" s="27">
        <f>E36+E37+E38+E39</f>
        <v>139354.19999999998</v>
      </c>
      <c r="F35" s="27">
        <f>F36+F37+F38+F39</f>
        <v>139354.19999999998</v>
      </c>
      <c r="G35" s="27">
        <f>G36+G37+G38+G39</f>
        <v>978.1</v>
      </c>
      <c r="H35" s="27">
        <f>H36+H37+H38+H39</f>
        <v>80.8</v>
      </c>
      <c r="I35" s="27">
        <f>I36+I37+I38+I39</f>
        <v>0</v>
      </c>
      <c r="J35" s="27">
        <f aca="true" t="shared" si="3" ref="J35:O35">J36+J37+J38+J39+J40</f>
        <v>21659.1</v>
      </c>
      <c r="K35" s="27">
        <f t="shared" si="3"/>
        <v>0</v>
      </c>
      <c r="L35" s="27">
        <f t="shared" si="3"/>
        <v>0</v>
      </c>
      <c r="M35" s="27">
        <f t="shared" si="3"/>
        <v>0</v>
      </c>
      <c r="N35" s="27">
        <f t="shared" si="3"/>
        <v>21659.1</v>
      </c>
      <c r="O35" s="27">
        <f t="shared" si="3"/>
        <v>21659.1</v>
      </c>
      <c r="P35" s="27">
        <f t="shared" si="1"/>
        <v>161013.3</v>
      </c>
    </row>
    <row r="36" spans="1:16" s="22" customFormat="1" ht="39">
      <c r="A36" s="32">
        <v>9610190</v>
      </c>
      <c r="B36" s="41" t="s">
        <v>24</v>
      </c>
      <c r="C36" s="38" t="s">
        <v>25</v>
      </c>
      <c r="D36" s="30" t="s">
        <v>26</v>
      </c>
      <c r="E36" s="31">
        <v>1300.2</v>
      </c>
      <c r="F36" s="31">
        <v>1300.2</v>
      </c>
      <c r="G36" s="31">
        <v>978.1</v>
      </c>
      <c r="H36" s="31">
        <v>80.8</v>
      </c>
      <c r="I36" s="31"/>
      <c r="J36" s="31">
        <v>45</v>
      </c>
      <c r="K36" s="31">
        <f>'[1]2.1'!I41</f>
        <v>0</v>
      </c>
      <c r="L36" s="31">
        <f>'[1]2.1'!J41</f>
        <v>0</v>
      </c>
      <c r="M36" s="31">
        <f>'[1]2.1'!K41</f>
        <v>0</v>
      </c>
      <c r="N36" s="31">
        <v>45</v>
      </c>
      <c r="O36" s="31">
        <v>45</v>
      </c>
      <c r="P36" s="27">
        <f t="shared" si="1"/>
        <v>1345.2</v>
      </c>
    </row>
    <row r="37" spans="1:16" s="22" customFormat="1" ht="25.5">
      <c r="A37" s="43" t="s">
        <v>86</v>
      </c>
      <c r="B37" s="43" t="s">
        <v>87</v>
      </c>
      <c r="C37" s="38" t="s">
        <v>88</v>
      </c>
      <c r="D37" s="30" t="s">
        <v>89</v>
      </c>
      <c r="E37" s="31">
        <v>53748.2</v>
      </c>
      <c r="F37" s="31">
        <v>53748.2</v>
      </c>
      <c r="G37" s="31"/>
      <c r="H37" s="31"/>
      <c r="I37" s="31"/>
      <c r="J37" s="31">
        <f>9021.5-1498.9+1498.9</f>
        <v>9021.5</v>
      </c>
      <c r="K37" s="31"/>
      <c r="L37" s="31"/>
      <c r="M37" s="31"/>
      <c r="N37" s="31">
        <f>9021.5-1498.9+1498.9</f>
        <v>9021.5</v>
      </c>
      <c r="O37" s="31">
        <f>9021.5-1498.9+1498.9</f>
        <v>9021.5</v>
      </c>
      <c r="P37" s="27">
        <f t="shared" si="1"/>
        <v>62769.7</v>
      </c>
    </row>
    <row r="38" spans="1:16" s="22" customFormat="1" ht="27.75" customHeight="1">
      <c r="A38" s="43" t="s">
        <v>90</v>
      </c>
      <c r="B38" s="43" t="s">
        <v>91</v>
      </c>
      <c r="C38" s="38" t="s">
        <v>92</v>
      </c>
      <c r="D38" s="30" t="s">
        <v>93</v>
      </c>
      <c r="E38" s="31">
        <v>81449.4</v>
      </c>
      <c r="F38" s="31">
        <v>81449.4</v>
      </c>
      <c r="G38" s="31"/>
      <c r="H38" s="31"/>
      <c r="I38" s="31"/>
      <c r="J38" s="31">
        <f>1178.5+1498.9+915.2+4500</f>
        <v>8092.6</v>
      </c>
      <c r="K38" s="31"/>
      <c r="L38" s="31"/>
      <c r="M38" s="31"/>
      <c r="N38" s="31">
        <f>1178.5+1498.9+915.2+4500</f>
        <v>8092.6</v>
      </c>
      <c r="O38" s="31">
        <f>1178.5+1498.9+915.2+4500</f>
        <v>8092.6</v>
      </c>
      <c r="P38" s="27">
        <f t="shared" si="1"/>
        <v>89542</v>
      </c>
    </row>
    <row r="39" spans="1:16" s="22" customFormat="1" ht="64.5">
      <c r="A39" s="43" t="s">
        <v>94</v>
      </c>
      <c r="B39" s="43" t="s">
        <v>95</v>
      </c>
      <c r="C39" s="38" t="s">
        <v>96</v>
      </c>
      <c r="D39" s="30" t="s">
        <v>97</v>
      </c>
      <c r="E39" s="31">
        <v>2856.4</v>
      </c>
      <c r="F39" s="31">
        <v>2856.4</v>
      </c>
      <c r="G39" s="31"/>
      <c r="H39" s="31"/>
      <c r="I39" s="31"/>
      <c r="J39" s="31"/>
      <c r="K39" s="31"/>
      <c r="L39" s="31"/>
      <c r="M39" s="31"/>
      <c r="N39" s="31"/>
      <c r="O39" s="31"/>
      <c r="P39" s="27">
        <f t="shared" si="1"/>
        <v>2856.4</v>
      </c>
    </row>
    <row r="40" spans="1:16" s="22" customFormat="1" ht="25.5">
      <c r="A40" s="33" t="s">
        <v>98</v>
      </c>
      <c r="B40" s="33" t="s">
        <v>99</v>
      </c>
      <c r="C40" s="50" t="s">
        <v>100</v>
      </c>
      <c r="D40" s="30" t="s">
        <v>101</v>
      </c>
      <c r="E40" s="31"/>
      <c r="F40" s="31"/>
      <c r="G40" s="31"/>
      <c r="H40" s="31"/>
      <c r="I40" s="31"/>
      <c r="J40" s="31">
        <v>4500</v>
      </c>
      <c r="K40" s="31"/>
      <c r="L40" s="31">
        <f>'[1]2.1'!K45</f>
        <v>0</v>
      </c>
      <c r="M40" s="31">
        <f>'[1]2.1'!L45</f>
        <v>0</v>
      </c>
      <c r="N40" s="31">
        <v>4500</v>
      </c>
      <c r="O40" s="31">
        <v>4500</v>
      </c>
      <c r="P40" s="27">
        <f t="shared" si="1"/>
        <v>4500</v>
      </c>
    </row>
    <row r="41" spans="1:16" s="22" customFormat="1" ht="39">
      <c r="A41" s="39"/>
      <c r="B41" s="39"/>
      <c r="C41" s="40"/>
      <c r="D41" s="26" t="s">
        <v>102</v>
      </c>
      <c r="E41" s="27">
        <f aca="true" t="shared" si="4" ref="E41:M41">E42+E43+E44+E46+E48+E49+E52+E53</f>
        <v>35329.299999999996</v>
      </c>
      <c r="F41" s="27">
        <f t="shared" si="4"/>
        <v>35329.299999999996</v>
      </c>
      <c r="G41" s="27">
        <f t="shared" si="4"/>
        <v>24946.3</v>
      </c>
      <c r="H41" s="27">
        <f t="shared" si="4"/>
        <v>819.1</v>
      </c>
      <c r="I41" s="27">
        <f t="shared" si="4"/>
        <v>0</v>
      </c>
      <c r="J41" s="27">
        <f>J42+J43+J44+J46+J48+J49+J52+J53+J54</f>
        <v>4039.037</v>
      </c>
      <c r="K41" s="27">
        <f t="shared" si="4"/>
        <v>0</v>
      </c>
      <c r="L41" s="27">
        <f t="shared" si="4"/>
        <v>0</v>
      </c>
      <c r="M41" s="27">
        <f t="shared" si="4"/>
        <v>0</v>
      </c>
      <c r="N41" s="27">
        <f>N42+N43+N44+N46+N48+N49+N52+N53+N54</f>
        <v>4039.037</v>
      </c>
      <c r="O41" s="27">
        <f>O42+O43+O44+O46+O48+O49+O52+O53+O54</f>
        <v>4039.037</v>
      </c>
      <c r="P41" s="27">
        <f t="shared" si="1"/>
        <v>39368.33699999999</v>
      </c>
    </row>
    <row r="42" spans="1:16" s="22" customFormat="1" ht="39">
      <c r="A42" s="32">
        <v>9610190</v>
      </c>
      <c r="B42" s="41" t="s">
        <v>24</v>
      </c>
      <c r="C42" s="38" t="s">
        <v>25</v>
      </c>
      <c r="D42" s="30" t="s">
        <v>26</v>
      </c>
      <c r="E42" s="31">
        <v>13273.4</v>
      </c>
      <c r="F42" s="31">
        <v>13273.4</v>
      </c>
      <c r="G42" s="31">
        <v>10232.6</v>
      </c>
      <c r="H42" s="31">
        <v>270.5</v>
      </c>
      <c r="I42" s="31"/>
      <c r="J42" s="31">
        <v>622.3</v>
      </c>
      <c r="K42" s="31"/>
      <c r="L42" s="31"/>
      <c r="M42" s="31"/>
      <c r="N42" s="31">
        <v>622.3</v>
      </c>
      <c r="O42" s="31">
        <v>622.3</v>
      </c>
      <c r="P42" s="27">
        <f t="shared" si="1"/>
        <v>13895.699999999999</v>
      </c>
    </row>
    <row r="43" spans="1:16" s="22" customFormat="1" ht="39">
      <c r="A43" s="43" t="s">
        <v>103</v>
      </c>
      <c r="B43" s="42" t="s">
        <v>104</v>
      </c>
      <c r="C43" s="38" t="s">
        <v>56</v>
      </c>
      <c r="D43" s="30" t="s">
        <v>105</v>
      </c>
      <c r="E43" s="31">
        <v>2551.1</v>
      </c>
      <c r="F43" s="31">
        <v>2551.1</v>
      </c>
      <c r="G43" s="31">
        <v>236.9</v>
      </c>
      <c r="H43" s="31"/>
      <c r="I43" s="31"/>
      <c r="J43" s="31">
        <f>'[1]2.1'!H48</f>
        <v>0</v>
      </c>
      <c r="K43" s="31">
        <f>'[1]2.1'!I48</f>
        <v>0</v>
      </c>
      <c r="L43" s="31">
        <f>'[1]2.1'!J48</f>
        <v>0</v>
      </c>
      <c r="M43" s="31">
        <f>'[1]2.1'!K48</f>
        <v>0</v>
      </c>
      <c r="N43" s="31">
        <f>'[1]2.1'!L48</f>
        <v>0</v>
      </c>
      <c r="O43" s="31">
        <f>'[1]2.1'!M48</f>
        <v>0</v>
      </c>
      <c r="P43" s="27">
        <f t="shared" si="1"/>
        <v>2551.1</v>
      </c>
    </row>
    <row r="44" spans="1:16" s="22" customFormat="1" ht="51.75">
      <c r="A44" s="38" t="s">
        <v>106</v>
      </c>
      <c r="B44" s="33" t="s">
        <v>107</v>
      </c>
      <c r="C44" s="49"/>
      <c r="D44" s="30" t="s">
        <v>108</v>
      </c>
      <c r="E44" s="31">
        <v>14407.5</v>
      </c>
      <c r="F44" s="31">
        <v>14407.5</v>
      </c>
      <c r="G44" s="31">
        <v>11049.5</v>
      </c>
      <c r="H44" s="31">
        <v>259.8</v>
      </c>
      <c r="I44" s="31"/>
      <c r="J44" s="31">
        <f>80+152.7</f>
        <v>232.7</v>
      </c>
      <c r="K44" s="31"/>
      <c r="L44" s="31"/>
      <c r="M44" s="31"/>
      <c r="N44" s="31">
        <f>80+152.7</f>
        <v>232.7</v>
      </c>
      <c r="O44" s="31">
        <f>80+152.7</f>
        <v>232.7</v>
      </c>
      <c r="P44" s="27">
        <f t="shared" si="1"/>
        <v>14640.2</v>
      </c>
    </row>
    <row r="45" spans="1:16" s="22" customFormat="1" ht="56.25" customHeight="1">
      <c r="A45" s="43" t="s">
        <v>109</v>
      </c>
      <c r="B45" s="51" t="s">
        <v>110</v>
      </c>
      <c r="C45" s="38" t="s">
        <v>38</v>
      </c>
      <c r="D45" s="46" t="s">
        <v>111</v>
      </c>
      <c r="E45" s="31">
        <v>14407.5</v>
      </c>
      <c r="F45" s="31">
        <v>14407.5</v>
      </c>
      <c r="G45" s="31">
        <v>11049.5</v>
      </c>
      <c r="H45" s="31">
        <v>259.8</v>
      </c>
      <c r="I45" s="31"/>
      <c r="J45" s="31">
        <f>80+152.7</f>
        <v>232.7</v>
      </c>
      <c r="K45" s="31"/>
      <c r="L45" s="31"/>
      <c r="M45" s="31"/>
      <c r="N45" s="31">
        <f>80+152.7</f>
        <v>232.7</v>
      </c>
      <c r="O45" s="31">
        <f>80+152.7</f>
        <v>232.7</v>
      </c>
      <c r="P45" s="27">
        <f t="shared" si="1"/>
        <v>14640.2</v>
      </c>
    </row>
    <row r="46" spans="1:16" s="22" customFormat="1" ht="24.75" customHeight="1">
      <c r="A46" s="38" t="s">
        <v>112</v>
      </c>
      <c r="B46" s="33" t="s">
        <v>113</v>
      </c>
      <c r="C46" s="49"/>
      <c r="D46" s="30" t="s">
        <v>114</v>
      </c>
      <c r="E46" s="31">
        <v>401.3</v>
      </c>
      <c r="F46" s="31">
        <v>401.3</v>
      </c>
      <c r="G46" s="31"/>
      <c r="H46" s="31"/>
      <c r="I46" s="31"/>
      <c r="J46" s="31"/>
      <c r="K46" s="31"/>
      <c r="L46" s="31"/>
      <c r="M46" s="31"/>
      <c r="N46" s="31"/>
      <c r="O46" s="31"/>
      <c r="P46" s="27">
        <f t="shared" si="1"/>
        <v>401.3</v>
      </c>
    </row>
    <row r="47" spans="1:16" s="22" customFormat="1" ht="39">
      <c r="A47" s="43" t="s">
        <v>115</v>
      </c>
      <c r="B47" s="51" t="s">
        <v>116</v>
      </c>
      <c r="C47" s="52" t="s">
        <v>42</v>
      </c>
      <c r="D47" s="46" t="s">
        <v>117</v>
      </c>
      <c r="E47" s="31">
        <v>401.3</v>
      </c>
      <c r="F47" s="31">
        <v>401.3</v>
      </c>
      <c r="G47" s="31"/>
      <c r="H47" s="31"/>
      <c r="I47" s="31"/>
      <c r="J47" s="31">
        <f>'[1]2.1'!H53</f>
        <v>0</v>
      </c>
      <c r="K47" s="31">
        <f>'[1]2.1'!I53</f>
        <v>0</v>
      </c>
      <c r="L47" s="31">
        <f>'[1]2.1'!J53</f>
        <v>0</v>
      </c>
      <c r="M47" s="31">
        <f>'[1]2.1'!K53</f>
        <v>0</v>
      </c>
      <c r="N47" s="31">
        <f>'[1]2.1'!L53</f>
        <v>0</v>
      </c>
      <c r="O47" s="31">
        <f>'[1]2.1'!M53</f>
        <v>0</v>
      </c>
      <c r="P47" s="27">
        <f t="shared" si="1"/>
        <v>401.3</v>
      </c>
    </row>
    <row r="48" spans="1:16" s="22" customFormat="1" ht="39">
      <c r="A48" s="52" t="s">
        <v>118</v>
      </c>
      <c r="B48" s="33" t="s">
        <v>119</v>
      </c>
      <c r="C48" s="50" t="s">
        <v>56</v>
      </c>
      <c r="D48" s="30" t="s">
        <v>120</v>
      </c>
      <c r="E48" s="31">
        <v>1078.4</v>
      </c>
      <c r="F48" s="31">
        <v>1078.4</v>
      </c>
      <c r="G48" s="31">
        <v>764.1</v>
      </c>
      <c r="H48" s="31">
        <v>79.7</v>
      </c>
      <c r="I48" s="31"/>
      <c r="J48" s="31">
        <v>161.5</v>
      </c>
      <c r="K48" s="31">
        <f>'[1]2.1'!I49</f>
        <v>0</v>
      </c>
      <c r="L48" s="31">
        <f>'[1]2.1'!J49</f>
        <v>0</v>
      </c>
      <c r="M48" s="31">
        <f>'[1]2.1'!K49</f>
        <v>0</v>
      </c>
      <c r="N48" s="31">
        <v>161.5</v>
      </c>
      <c r="O48" s="31">
        <v>161.5</v>
      </c>
      <c r="P48" s="27">
        <f t="shared" si="1"/>
        <v>1239.9</v>
      </c>
    </row>
    <row r="49" spans="1:16" s="22" customFormat="1" ht="30" customHeight="1">
      <c r="A49" s="33" t="s">
        <v>121</v>
      </c>
      <c r="B49" s="33" t="s">
        <v>122</v>
      </c>
      <c r="C49" s="36"/>
      <c r="D49" s="30" t="s">
        <v>123</v>
      </c>
      <c r="E49" s="31">
        <f>E50+E51</f>
        <v>2445</v>
      </c>
      <c r="F49" s="31">
        <f aca="true" t="shared" si="5" ref="F49:O49">F50+F51</f>
        <v>2445</v>
      </c>
      <c r="G49" s="31">
        <f t="shared" si="5"/>
        <v>1817.2</v>
      </c>
      <c r="H49" s="31">
        <f t="shared" si="5"/>
        <v>138.2</v>
      </c>
      <c r="I49" s="31">
        <f t="shared" si="5"/>
        <v>0</v>
      </c>
      <c r="J49" s="31">
        <f t="shared" si="5"/>
        <v>0</v>
      </c>
      <c r="K49" s="31">
        <f t="shared" si="5"/>
        <v>0</v>
      </c>
      <c r="L49" s="31">
        <f t="shared" si="5"/>
        <v>0</v>
      </c>
      <c r="M49" s="31">
        <f t="shared" si="5"/>
        <v>0</v>
      </c>
      <c r="N49" s="31">
        <f t="shared" si="5"/>
        <v>0</v>
      </c>
      <c r="O49" s="31">
        <f t="shared" si="5"/>
        <v>0</v>
      </c>
      <c r="P49" s="27">
        <f t="shared" si="1"/>
        <v>2445</v>
      </c>
    </row>
    <row r="50" spans="1:16" s="22" customFormat="1" ht="25.5">
      <c r="A50" s="53" t="s">
        <v>124</v>
      </c>
      <c r="B50" s="53" t="s">
        <v>125</v>
      </c>
      <c r="C50" s="54" t="s">
        <v>45</v>
      </c>
      <c r="D50" s="46" t="s">
        <v>126</v>
      </c>
      <c r="E50" s="31">
        <f>1964.4+448.6</f>
        <v>2413</v>
      </c>
      <c r="F50" s="31">
        <f>1964.4+448.6</f>
        <v>2413</v>
      </c>
      <c r="G50" s="31">
        <f>1449.5+367.7</f>
        <v>1817.2</v>
      </c>
      <c r="H50" s="31">
        <v>138.2</v>
      </c>
      <c r="I50" s="31"/>
      <c r="J50" s="31"/>
      <c r="K50" s="31"/>
      <c r="L50" s="31"/>
      <c r="M50" s="31"/>
      <c r="N50" s="31"/>
      <c r="O50" s="31"/>
      <c r="P50" s="27">
        <f t="shared" si="1"/>
        <v>2413</v>
      </c>
    </row>
    <row r="51" spans="1:16" s="22" customFormat="1" ht="25.5">
      <c r="A51" s="53" t="s">
        <v>127</v>
      </c>
      <c r="B51" s="53" t="s">
        <v>128</v>
      </c>
      <c r="C51" s="54" t="s">
        <v>45</v>
      </c>
      <c r="D51" s="46" t="s">
        <v>129</v>
      </c>
      <c r="E51" s="31">
        <v>32</v>
      </c>
      <c r="F51" s="31">
        <v>32</v>
      </c>
      <c r="G51" s="31"/>
      <c r="H51" s="31"/>
      <c r="I51" s="31"/>
      <c r="J51" s="31"/>
      <c r="K51" s="31"/>
      <c r="L51" s="31"/>
      <c r="M51" s="31"/>
      <c r="N51" s="31"/>
      <c r="O51" s="31"/>
      <c r="P51" s="27">
        <f t="shared" si="1"/>
        <v>32</v>
      </c>
    </row>
    <row r="52" spans="1:16" s="22" customFormat="1" ht="51.75">
      <c r="A52" s="33" t="s">
        <v>130</v>
      </c>
      <c r="B52" s="33" t="s">
        <v>131</v>
      </c>
      <c r="C52" s="50" t="s">
        <v>45</v>
      </c>
      <c r="D52" s="30" t="s">
        <v>132</v>
      </c>
      <c r="E52" s="31">
        <v>1149.5</v>
      </c>
      <c r="F52" s="31">
        <v>1149.5</v>
      </c>
      <c r="G52" s="31">
        <v>846</v>
      </c>
      <c r="H52" s="31">
        <v>70.9</v>
      </c>
      <c r="I52" s="31"/>
      <c r="J52" s="31">
        <f>602+721.2</f>
        <v>1323.2</v>
      </c>
      <c r="K52" s="31"/>
      <c r="L52" s="31"/>
      <c r="M52" s="31"/>
      <c r="N52" s="31">
        <f>602+721.2</f>
        <v>1323.2</v>
      </c>
      <c r="O52" s="31">
        <f>602+721.2</f>
        <v>1323.2</v>
      </c>
      <c r="P52" s="27">
        <f t="shared" si="1"/>
        <v>2472.7</v>
      </c>
    </row>
    <row r="53" spans="1:16" s="22" customFormat="1" ht="15">
      <c r="A53" s="33" t="s">
        <v>133</v>
      </c>
      <c r="B53" s="33" t="s">
        <v>134</v>
      </c>
      <c r="C53" s="50" t="s">
        <v>135</v>
      </c>
      <c r="D53" s="30" t="s">
        <v>136</v>
      </c>
      <c r="E53" s="31">
        <v>23.1</v>
      </c>
      <c r="F53" s="31">
        <v>23.1</v>
      </c>
      <c r="G53" s="31"/>
      <c r="H53" s="31"/>
      <c r="I53" s="31"/>
      <c r="J53" s="31"/>
      <c r="K53" s="31"/>
      <c r="L53" s="31"/>
      <c r="M53" s="31"/>
      <c r="N53" s="31"/>
      <c r="O53" s="31"/>
      <c r="P53" s="27">
        <f t="shared" si="1"/>
        <v>23.1</v>
      </c>
    </row>
    <row r="54" spans="1:16" s="22" customFormat="1" ht="181.5">
      <c r="A54" s="33" t="s">
        <v>137</v>
      </c>
      <c r="B54" s="33" t="s">
        <v>138</v>
      </c>
      <c r="C54" s="33" t="s">
        <v>49</v>
      </c>
      <c r="D54" s="30" t="s">
        <v>139</v>
      </c>
      <c r="E54" s="31"/>
      <c r="F54" s="31"/>
      <c r="G54" s="31"/>
      <c r="H54" s="31"/>
      <c r="I54" s="31"/>
      <c r="J54" s="55">
        <v>1699.337</v>
      </c>
      <c r="K54" s="55"/>
      <c r="L54" s="55"/>
      <c r="M54" s="55"/>
      <c r="N54" s="55">
        <v>1699.337</v>
      </c>
      <c r="O54" s="55">
        <v>1699.337</v>
      </c>
      <c r="P54" s="56">
        <f t="shared" si="1"/>
        <v>1699.337</v>
      </c>
    </row>
    <row r="55" spans="1:16" s="61" customFormat="1" ht="39">
      <c r="A55" s="57"/>
      <c r="B55" s="57"/>
      <c r="C55" s="58"/>
      <c r="D55" s="59" t="s">
        <v>140</v>
      </c>
      <c r="E55" s="60">
        <f aca="true" t="shared" si="6" ref="E55:O55">E56+E59+E58+E60+E63</f>
        <v>10554.199999999999</v>
      </c>
      <c r="F55" s="60">
        <f t="shared" si="6"/>
        <v>10554.199999999999</v>
      </c>
      <c r="G55" s="60">
        <f t="shared" si="6"/>
        <v>6254.1</v>
      </c>
      <c r="H55" s="60">
        <f t="shared" si="6"/>
        <v>1603.5</v>
      </c>
      <c r="I55" s="60">
        <f t="shared" si="6"/>
        <v>0</v>
      </c>
      <c r="J55" s="60">
        <f t="shared" si="6"/>
        <v>7951.8</v>
      </c>
      <c r="K55" s="60">
        <f t="shared" si="6"/>
        <v>1019.5</v>
      </c>
      <c r="L55" s="60">
        <f t="shared" si="6"/>
        <v>600</v>
      </c>
      <c r="M55" s="60">
        <f t="shared" si="6"/>
        <v>182</v>
      </c>
      <c r="N55" s="60">
        <f t="shared" si="6"/>
        <v>6932.3</v>
      </c>
      <c r="O55" s="60">
        <f t="shared" si="6"/>
        <v>6880.8</v>
      </c>
      <c r="P55" s="60">
        <f t="shared" si="1"/>
        <v>18506</v>
      </c>
    </row>
    <row r="56" spans="1:16" s="22" customFormat="1" ht="39">
      <c r="A56" s="32">
        <v>9610190</v>
      </c>
      <c r="B56" s="41" t="s">
        <v>24</v>
      </c>
      <c r="C56" s="38" t="s">
        <v>25</v>
      </c>
      <c r="D56" s="30" t="s">
        <v>26</v>
      </c>
      <c r="E56" s="31">
        <v>707.6</v>
      </c>
      <c r="F56" s="31">
        <v>707.6</v>
      </c>
      <c r="G56" s="31">
        <v>555</v>
      </c>
      <c r="H56" s="31">
        <v>22.4</v>
      </c>
      <c r="I56" s="31"/>
      <c r="J56" s="31"/>
      <c r="K56" s="31">
        <f>'[1]2.1'!I56</f>
        <v>0</v>
      </c>
      <c r="L56" s="31">
        <f>'[1]2.1'!J56</f>
        <v>0</v>
      </c>
      <c r="M56" s="31">
        <f>'[1]2.1'!K56</f>
        <v>0</v>
      </c>
      <c r="N56" s="31"/>
      <c r="O56" s="31"/>
      <c r="P56" s="27">
        <f t="shared" si="1"/>
        <v>707.6</v>
      </c>
    </row>
    <row r="57" spans="1:16" s="22" customFormat="1" ht="25.5">
      <c r="A57" s="32">
        <v>9613140</v>
      </c>
      <c r="B57" s="62" t="s">
        <v>141</v>
      </c>
      <c r="C57" s="38"/>
      <c r="D57" s="30" t="s">
        <v>142</v>
      </c>
      <c r="E57" s="31">
        <f>E58+E59</f>
        <v>9394.3</v>
      </c>
      <c r="F57" s="31">
        <f aca="true" t="shared" si="7" ref="F57:O57">F58+F59</f>
        <v>9394.3</v>
      </c>
      <c r="G57" s="31">
        <f t="shared" si="7"/>
        <v>5530.8</v>
      </c>
      <c r="H57" s="31">
        <f t="shared" si="7"/>
        <v>1381.1</v>
      </c>
      <c r="I57" s="31">
        <f t="shared" si="7"/>
        <v>0</v>
      </c>
      <c r="J57" s="31">
        <f t="shared" si="7"/>
        <v>7951.8</v>
      </c>
      <c r="K57" s="31">
        <f t="shared" si="7"/>
        <v>1019.5</v>
      </c>
      <c r="L57" s="31">
        <f t="shared" si="7"/>
        <v>600</v>
      </c>
      <c r="M57" s="31">
        <f t="shared" si="7"/>
        <v>182</v>
      </c>
      <c r="N57" s="31">
        <f t="shared" si="7"/>
        <v>6932.3</v>
      </c>
      <c r="O57" s="31">
        <f t="shared" si="7"/>
        <v>6880.8</v>
      </c>
      <c r="P57" s="27">
        <f t="shared" si="1"/>
        <v>17346.1</v>
      </c>
    </row>
    <row r="58" spans="1:16" s="65" customFormat="1" ht="25.5">
      <c r="A58" s="63" t="s">
        <v>143</v>
      </c>
      <c r="B58" s="64" t="s">
        <v>144</v>
      </c>
      <c r="C58" s="45" t="s">
        <v>45</v>
      </c>
      <c r="D58" s="46" t="s">
        <v>145</v>
      </c>
      <c r="E58" s="47">
        <v>9367.8</v>
      </c>
      <c r="F58" s="47">
        <v>9367.8</v>
      </c>
      <c r="G58" s="47">
        <v>5530.8</v>
      </c>
      <c r="H58" s="47">
        <v>1381.1</v>
      </c>
      <c r="I58" s="47"/>
      <c r="J58" s="47">
        <f>7212.1+739.7</f>
        <v>7951.8</v>
      </c>
      <c r="K58" s="47">
        <v>1019.5</v>
      </c>
      <c r="L58" s="47">
        <v>600</v>
      </c>
      <c r="M58" s="47">
        <v>182</v>
      </c>
      <c r="N58" s="47">
        <f>6192.6+739.7</f>
        <v>6932.3</v>
      </c>
      <c r="O58" s="47">
        <f>6141.1+739.7</f>
        <v>6880.8</v>
      </c>
      <c r="P58" s="48">
        <f t="shared" si="1"/>
        <v>17319.6</v>
      </c>
    </row>
    <row r="59" spans="1:16" s="65" customFormat="1" ht="15">
      <c r="A59" s="44" t="s">
        <v>146</v>
      </c>
      <c r="B59" s="44" t="s">
        <v>147</v>
      </c>
      <c r="C59" s="45" t="s">
        <v>45</v>
      </c>
      <c r="D59" s="46" t="s">
        <v>148</v>
      </c>
      <c r="E59" s="47">
        <v>26.5</v>
      </c>
      <c r="F59" s="47">
        <v>26.5</v>
      </c>
      <c r="G59" s="47"/>
      <c r="H59" s="47"/>
      <c r="I59" s="47"/>
      <c r="J59" s="47">
        <f>'[1]2.1'!H57</f>
        <v>0</v>
      </c>
      <c r="K59" s="47">
        <f>'[1]2.1'!I57</f>
        <v>0</v>
      </c>
      <c r="L59" s="47">
        <f>'[1]2.1'!J57</f>
        <v>0</v>
      </c>
      <c r="M59" s="47">
        <f>'[1]2.1'!K57</f>
        <v>0</v>
      </c>
      <c r="N59" s="47">
        <f>'[1]2.1'!L57</f>
        <v>0</v>
      </c>
      <c r="O59" s="47">
        <f>'[1]2.1'!M57</f>
        <v>0</v>
      </c>
      <c r="P59" s="48">
        <f>J59+E59</f>
        <v>26.5</v>
      </c>
    </row>
    <row r="60" spans="1:16" s="22" customFormat="1" ht="25.5">
      <c r="A60" s="33" t="s">
        <v>121</v>
      </c>
      <c r="B60" s="33" t="s">
        <v>122</v>
      </c>
      <c r="C60" s="36"/>
      <c r="D60" s="30" t="s">
        <v>123</v>
      </c>
      <c r="E60" s="31">
        <f>E61</f>
        <v>10</v>
      </c>
      <c r="F60" s="31">
        <f aca="true" t="shared" si="8" ref="F60:O60">F61</f>
        <v>10</v>
      </c>
      <c r="G60" s="31">
        <f t="shared" si="8"/>
        <v>0</v>
      </c>
      <c r="H60" s="31">
        <f t="shared" si="8"/>
        <v>0</v>
      </c>
      <c r="I60" s="31">
        <f t="shared" si="8"/>
        <v>0</v>
      </c>
      <c r="J60" s="31">
        <f t="shared" si="8"/>
        <v>0</v>
      </c>
      <c r="K60" s="31">
        <f t="shared" si="8"/>
        <v>0</v>
      </c>
      <c r="L60" s="31">
        <f t="shared" si="8"/>
        <v>0</v>
      </c>
      <c r="M60" s="31">
        <f t="shared" si="8"/>
        <v>0</v>
      </c>
      <c r="N60" s="31">
        <f t="shared" si="8"/>
        <v>0</v>
      </c>
      <c r="O60" s="31">
        <f t="shared" si="8"/>
        <v>0</v>
      </c>
      <c r="P60" s="27">
        <f t="shared" si="1"/>
        <v>10</v>
      </c>
    </row>
    <row r="61" spans="1:16" s="22" customFormat="1" ht="15">
      <c r="A61" s="66" t="s">
        <v>149</v>
      </c>
      <c r="B61" s="66" t="s">
        <v>150</v>
      </c>
      <c r="C61" s="45" t="s">
        <v>45</v>
      </c>
      <c r="D61" s="46" t="s">
        <v>151</v>
      </c>
      <c r="E61" s="31">
        <v>10</v>
      </c>
      <c r="F61" s="31">
        <v>10</v>
      </c>
      <c r="G61" s="31"/>
      <c r="H61" s="31"/>
      <c r="I61" s="31"/>
      <c r="J61" s="31"/>
      <c r="K61" s="31"/>
      <c r="L61" s="31"/>
      <c r="M61" s="31"/>
      <c r="N61" s="31"/>
      <c r="O61" s="31"/>
      <c r="P61" s="27">
        <f t="shared" si="1"/>
        <v>10</v>
      </c>
    </row>
    <row r="62" spans="1:16" s="22" customFormat="1" ht="32.25" customHeight="1">
      <c r="A62" s="43" t="s">
        <v>152</v>
      </c>
      <c r="B62" s="43" t="s">
        <v>153</v>
      </c>
      <c r="C62" s="45"/>
      <c r="D62" s="30" t="s">
        <v>154</v>
      </c>
      <c r="E62" s="31">
        <v>442.3</v>
      </c>
      <c r="F62" s="31">
        <v>442.3</v>
      </c>
      <c r="G62" s="31"/>
      <c r="H62" s="31"/>
      <c r="I62" s="31"/>
      <c r="J62" s="31"/>
      <c r="K62" s="31"/>
      <c r="L62" s="31"/>
      <c r="M62" s="31"/>
      <c r="N62" s="31"/>
      <c r="O62" s="31"/>
      <c r="P62" s="27">
        <f t="shared" si="1"/>
        <v>442.3</v>
      </c>
    </row>
    <row r="63" spans="1:16" s="22" customFormat="1" ht="51.75">
      <c r="A63" s="44" t="s">
        <v>155</v>
      </c>
      <c r="B63" s="44" t="s">
        <v>156</v>
      </c>
      <c r="C63" s="45" t="s">
        <v>83</v>
      </c>
      <c r="D63" s="46" t="s">
        <v>157</v>
      </c>
      <c r="E63" s="31">
        <v>442.3</v>
      </c>
      <c r="F63" s="31">
        <v>442.3</v>
      </c>
      <c r="G63" s="31">
        <v>168.3</v>
      </c>
      <c r="H63" s="31">
        <v>200</v>
      </c>
      <c r="I63" s="31"/>
      <c r="J63" s="31"/>
      <c r="K63" s="31"/>
      <c r="L63" s="31"/>
      <c r="M63" s="31"/>
      <c r="N63" s="31"/>
      <c r="O63" s="31"/>
      <c r="P63" s="27">
        <f t="shared" si="1"/>
        <v>442.3</v>
      </c>
    </row>
    <row r="64" spans="1:16" s="22" customFormat="1" ht="31.5" customHeight="1">
      <c r="A64" s="39"/>
      <c r="B64" s="39"/>
      <c r="C64" s="40"/>
      <c r="D64" s="26" t="s">
        <v>158</v>
      </c>
      <c r="E64" s="27">
        <f>E65+E66</f>
        <v>1961.2</v>
      </c>
      <c r="F64" s="27">
        <f aca="true" t="shared" si="9" ref="F64:O64">F65+F66</f>
        <v>1961.2</v>
      </c>
      <c r="G64" s="27">
        <f t="shared" si="9"/>
        <v>1460</v>
      </c>
      <c r="H64" s="27">
        <f t="shared" si="9"/>
        <v>35.8</v>
      </c>
      <c r="I64" s="27">
        <f t="shared" si="9"/>
        <v>0</v>
      </c>
      <c r="J64" s="27">
        <f t="shared" si="9"/>
        <v>494.09999999999997</v>
      </c>
      <c r="K64" s="27">
        <f t="shared" si="9"/>
        <v>0</v>
      </c>
      <c r="L64" s="27">
        <f t="shared" si="9"/>
        <v>0</v>
      </c>
      <c r="M64" s="27">
        <f t="shared" si="9"/>
        <v>0</v>
      </c>
      <c r="N64" s="27">
        <f t="shared" si="9"/>
        <v>494.09999999999997</v>
      </c>
      <c r="O64" s="27">
        <f t="shared" si="9"/>
        <v>494.09999999999997</v>
      </c>
      <c r="P64" s="27">
        <f t="shared" si="1"/>
        <v>2455.3</v>
      </c>
    </row>
    <row r="65" spans="1:16" s="22" customFormat="1" ht="39">
      <c r="A65" s="32">
        <v>9610190</v>
      </c>
      <c r="B65" s="41" t="s">
        <v>24</v>
      </c>
      <c r="C65" s="38" t="s">
        <v>25</v>
      </c>
      <c r="D65" s="30" t="s">
        <v>26</v>
      </c>
      <c r="E65" s="31">
        <v>1861.2</v>
      </c>
      <c r="F65" s="31">
        <v>1861.2</v>
      </c>
      <c r="G65" s="31">
        <v>1460</v>
      </c>
      <c r="H65" s="31">
        <v>35.8</v>
      </c>
      <c r="I65" s="31"/>
      <c r="J65" s="31">
        <v>181.7</v>
      </c>
      <c r="K65" s="31"/>
      <c r="L65" s="31"/>
      <c r="M65" s="31"/>
      <c r="N65" s="31">
        <v>181.7</v>
      </c>
      <c r="O65" s="31">
        <v>181.7</v>
      </c>
      <c r="P65" s="27">
        <f t="shared" si="1"/>
        <v>2042.9</v>
      </c>
    </row>
    <row r="66" spans="1:16" s="22" customFormat="1" ht="55.5" customHeight="1">
      <c r="A66" s="67">
        <v>9611060</v>
      </c>
      <c r="B66" s="33" t="s">
        <v>49</v>
      </c>
      <c r="C66" s="50" t="s">
        <v>35</v>
      </c>
      <c r="D66" s="30" t="s">
        <v>159</v>
      </c>
      <c r="E66" s="31">
        <v>100</v>
      </c>
      <c r="F66" s="31">
        <v>100</v>
      </c>
      <c r="G66" s="31"/>
      <c r="H66" s="31"/>
      <c r="I66" s="31"/>
      <c r="J66" s="31">
        <v>312.4</v>
      </c>
      <c r="K66" s="31"/>
      <c r="L66" s="31"/>
      <c r="M66" s="31"/>
      <c r="N66" s="31">
        <v>312.4</v>
      </c>
      <c r="O66" s="31">
        <v>312.4</v>
      </c>
      <c r="P66" s="27">
        <f t="shared" si="1"/>
        <v>412.4</v>
      </c>
    </row>
    <row r="67" spans="1:16" s="22" customFormat="1" ht="15" hidden="1">
      <c r="A67" s="67"/>
      <c r="B67" s="68"/>
      <c r="C67" s="50"/>
      <c r="D67" s="30"/>
      <c r="E67" s="31"/>
      <c r="F67" s="31"/>
      <c r="G67" s="31"/>
      <c r="H67" s="31"/>
      <c r="I67" s="31"/>
      <c r="J67" s="31"/>
      <c r="K67" s="31"/>
      <c r="L67" s="31"/>
      <c r="M67" s="31"/>
      <c r="N67" s="31"/>
      <c r="O67" s="31"/>
      <c r="P67" s="27"/>
    </row>
    <row r="68" spans="1:17" s="22" customFormat="1" ht="39">
      <c r="A68" s="57"/>
      <c r="B68" s="57"/>
      <c r="C68" s="58"/>
      <c r="D68" s="26" t="s">
        <v>160</v>
      </c>
      <c r="E68" s="27">
        <f>E69</f>
        <v>1352.6</v>
      </c>
      <c r="F68" s="27">
        <f aca="true" t="shared" si="10" ref="F68:O68">F69</f>
        <v>1352.6</v>
      </c>
      <c r="G68" s="27">
        <f t="shared" si="10"/>
        <v>1008.7</v>
      </c>
      <c r="H68" s="27">
        <f t="shared" si="10"/>
        <v>47.5</v>
      </c>
      <c r="I68" s="27">
        <f t="shared" si="10"/>
        <v>0</v>
      </c>
      <c r="J68" s="27">
        <f t="shared" si="10"/>
        <v>43.1</v>
      </c>
      <c r="K68" s="27">
        <f t="shared" si="10"/>
        <v>0</v>
      </c>
      <c r="L68" s="27">
        <f t="shared" si="10"/>
        <v>0</v>
      </c>
      <c r="M68" s="27">
        <f t="shared" si="10"/>
        <v>0</v>
      </c>
      <c r="N68" s="27">
        <f t="shared" si="10"/>
        <v>43.1</v>
      </c>
      <c r="O68" s="27">
        <f t="shared" si="10"/>
        <v>43.1</v>
      </c>
      <c r="P68" s="27">
        <f t="shared" si="1"/>
        <v>1395.6999999999998</v>
      </c>
      <c r="Q68" s="69">
        <f>Q69</f>
        <v>0</v>
      </c>
    </row>
    <row r="69" spans="1:16" s="22" customFormat="1" ht="39">
      <c r="A69" s="32">
        <v>9610190</v>
      </c>
      <c r="B69" s="41" t="s">
        <v>24</v>
      </c>
      <c r="C69" s="38" t="s">
        <v>25</v>
      </c>
      <c r="D69" s="30" t="s">
        <v>26</v>
      </c>
      <c r="E69" s="31">
        <v>1352.6</v>
      </c>
      <c r="F69" s="31">
        <v>1352.6</v>
      </c>
      <c r="G69" s="31">
        <v>1008.7</v>
      </c>
      <c r="H69" s="31">
        <v>47.5</v>
      </c>
      <c r="I69" s="31"/>
      <c r="J69" s="31">
        <v>43.1</v>
      </c>
      <c r="K69" s="31"/>
      <c r="L69" s="31"/>
      <c r="M69" s="31"/>
      <c r="N69" s="31">
        <v>43.1</v>
      </c>
      <c r="O69" s="31">
        <v>43.1</v>
      </c>
      <c r="P69" s="27">
        <f t="shared" si="1"/>
        <v>1395.6999999999998</v>
      </c>
    </row>
    <row r="70" spans="1:16" s="22" customFormat="1" ht="39">
      <c r="A70" s="70"/>
      <c r="B70" s="70"/>
      <c r="C70" s="40"/>
      <c r="D70" s="26" t="s">
        <v>161</v>
      </c>
      <c r="E70" s="27">
        <f aca="true" t="shared" si="11" ref="E70:K70">E71+E72+E73+E77+E85+E83+E84+E76</f>
        <v>51768.7</v>
      </c>
      <c r="F70" s="27">
        <f t="shared" si="11"/>
        <v>1881.1</v>
      </c>
      <c r="G70" s="27">
        <f t="shared" si="11"/>
        <v>1442.8</v>
      </c>
      <c r="H70" s="27">
        <f t="shared" si="11"/>
        <v>79.7</v>
      </c>
      <c r="I70" s="27">
        <f t="shared" si="11"/>
        <v>49887.6</v>
      </c>
      <c r="J70" s="27">
        <f t="shared" si="11"/>
        <v>57062.299999999996</v>
      </c>
      <c r="K70" s="27">
        <f t="shared" si="11"/>
        <v>3186</v>
      </c>
      <c r="L70" s="27">
        <f>L71+L72+L73+L77+L85+L83+L84</f>
        <v>0</v>
      </c>
      <c r="M70" s="27">
        <f>M71+M72+M73+M77+M85+M83+M84</f>
        <v>0</v>
      </c>
      <c r="N70" s="27">
        <f>N71+N72+N73+N77+N85+N83+N84</f>
        <v>53876.299999999996</v>
      </c>
      <c r="O70" s="27">
        <f>O71+O72+O73+O77+O85+O83+O84</f>
        <v>53876.299999999996</v>
      </c>
      <c r="P70" s="27">
        <f t="shared" si="1"/>
        <v>108831</v>
      </c>
    </row>
    <row r="71" spans="1:16" s="22" customFormat="1" ht="39">
      <c r="A71" s="32">
        <v>9610190</v>
      </c>
      <c r="B71" s="33" t="s">
        <v>24</v>
      </c>
      <c r="C71" s="34" t="s">
        <v>25</v>
      </c>
      <c r="D71" s="30" t="s">
        <v>26</v>
      </c>
      <c r="E71" s="31">
        <v>1881.1</v>
      </c>
      <c r="F71" s="31">
        <v>1881.1</v>
      </c>
      <c r="G71" s="31">
        <v>1442.8</v>
      </c>
      <c r="H71" s="31">
        <v>79.7</v>
      </c>
      <c r="I71" s="31"/>
      <c r="J71" s="31">
        <v>63</v>
      </c>
      <c r="K71" s="31"/>
      <c r="L71" s="31"/>
      <c r="M71" s="31"/>
      <c r="N71" s="31">
        <v>63</v>
      </c>
      <c r="O71" s="31">
        <v>63</v>
      </c>
      <c r="P71" s="27">
        <f t="shared" si="1"/>
        <v>1944.1</v>
      </c>
    </row>
    <row r="72" spans="1:16" s="22" customFormat="1" ht="39">
      <c r="A72" s="33" t="s">
        <v>162</v>
      </c>
      <c r="B72" s="33" t="s">
        <v>163</v>
      </c>
      <c r="C72" s="34" t="s">
        <v>164</v>
      </c>
      <c r="D72" s="30" t="s">
        <v>165</v>
      </c>
      <c r="E72" s="31">
        <f>'[1]2.1'!E75</f>
        <v>0</v>
      </c>
      <c r="F72" s="31"/>
      <c r="G72" s="31">
        <f>'[1]2.1'!F75</f>
        <v>0</v>
      </c>
      <c r="H72" s="31">
        <f>'[1]2.1'!G75</f>
        <v>0</v>
      </c>
      <c r="I72" s="31"/>
      <c r="J72" s="31">
        <f>1832.6+2135+500</f>
        <v>4467.6</v>
      </c>
      <c r="K72" s="31"/>
      <c r="L72" s="31"/>
      <c r="M72" s="31"/>
      <c r="N72" s="31">
        <f>1832.6+2135+500</f>
        <v>4467.6</v>
      </c>
      <c r="O72" s="31">
        <f>1832.6+2135+500</f>
        <v>4467.6</v>
      </c>
      <c r="P72" s="27">
        <f t="shared" si="1"/>
        <v>4467.6</v>
      </c>
    </row>
    <row r="73" spans="1:16" s="22" customFormat="1" ht="25.5">
      <c r="A73" s="71" t="s">
        <v>166</v>
      </c>
      <c r="B73" s="33" t="s">
        <v>167</v>
      </c>
      <c r="C73" s="72"/>
      <c r="D73" s="30" t="s">
        <v>168</v>
      </c>
      <c r="E73" s="31">
        <f aca="true" t="shared" si="12" ref="E73:O73">E74</f>
        <v>0</v>
      </c>
      <c r="F73" s="31">
        <f t="shared" si="12"/>
        <v>0</v>
      </c>
      <c r="G73" s="31">
        <f t="shared" si="12"/>
        <v>0</v>
      </c>
      <c r="H73" s="31">
        <f t="shared" si="12"/>
        <v>0</v>
      </c>
      <c r="I73" s="31">
        <f t="shared" si="12"/>
        <v>0</v>
      </c>
      <c r="J73" s="31">
        <f t="shared" si="12"/>
        <v>39965</v>
      </c>
      <c r="K73" s="31">
        <f t="shared" si="12"/>
        <v>0</v>
      </c>
      <c r="L73" s="31">
        <f t="shared" si="12"/>
        <v>0</v>
      </c>
      <c r="M73" s="31">
        <f t="shared" si="12"/>
        <v>0</v>
      </c>
      <c r="N73" s="31">
        <f t="shared" si="12"/>
        <v>39965</v>
      </c>
      <c r="O73" s="31">
        <f t="shared" si="12"/>
        <v>39965</v>
      </c>
      <c r="P73" s="27">
        <f t="shared" si="1"/>
        <v>39965</v>
      </c>
    </row>
    <row r="74" spans="1:16" s="22" customFormat="1" ht="22.5" customHeight="1">
      <c r="A74" s="44" t="s">
        <v>169</v>
      </c>
      <c r="B74" s="66" t="s">
        <v>170</v>
      </c>
      <c r="C74" s="45" t="s">
        <v>164</v>
      </c>
      <c r="D74" s="73" t="s">
        <v>171</v>
      </c>
      <c r="E74" s="31">
        <f>'[1]2.1'!E84</f>
        <v>0</v>
      </c>
      <c r="F74" s="31"/>
      <c r="G74" s="31">
        <f>'[1]2.1'!F84</f>
        <v>0</v>
      </c>
      <c r="H74" s="31">
        <f>'[1]2.1'!G84</f>
        <v>0</v>
      </c>
      <c r="I74" s="31"/>
      <c r="J74" s="31">
        <f>15100+24865</f>
        <v>39965</v>
      </c>
      <c r="K74" s="31"/>
      <c r="L74" s="31"/>
      <c r="M74" s="31"/>
      <c r="N74" s="31">
        <f>15100+24865</f>
        <v>39965</v>
      </c>
      <c r="O74" s="31">
        <f>15100+24865</f>
        <v>39965</v>
      </c>
      <c r="P74" s="27">
        <f t="shared" si="1"/>
        <v>39965</v>
      </c>
    </row>
    <row r="75" spans="1:16" s="22" customFormat="1" ht="15" hidden="1">
      <c r="A75" s="43"/>
      <c r="B75" s="43" t="s">
        <v>172</v>
      </c>
      <c r="C75" s="38"/>
      <c r="D75" s="30" t="s">
        <v>173</v>
      </c>
      <c r="E75" s="31">
        <f>'[1]2.1'!E76</f>
        <v>0</v>
      </c>
      <c r="F75" s="31"/>
      <c r="G75" s="31">
        <f>'[1]2.1'!F76</f>
        <v>0</v>
      </c>
      <c r="H75" s="31">
        <f>'[1]2.1'!G76</f>
        <v>0</v>
      </c>
      <c r="I75" s="31"/>
      <c r="J75" s="31">
        <f>'[1]2.1'!H76</f>
        <v>0</v>
      </c>
      <c r="K75" s="31">
        <f>'[1]2.1'!I76</f>
        <v>0</v>
      </c>
      <c r="L75" s="31">
        <f>'[1]2.1'!J76</f>
        <v>0</v>
      </c>
      <c r="M75" s="31">
        <f>'[1]2.1'!K76</f>
        <v>0</v>
      </c>
      <c r="N75" s="31">
        <f>'[1]2.1'!L76</f>
        <v>0</v>
      </c>
      <c r="O75" s="31">
        <f>'[1]2.1'!M76</f>
        <v>0</v>
      </c>
      <c r="P75" s="27">
        <f t="shared" si="1"/>
        <v>0</v>
      </c>
    </row>
    <row r="76" spans="1:16" s="22" customFormat="1" ht="25.5">
      <c r="A76" s="43" t="s">
        <v>174</v>
      </c>
      <c r="B76" s="43" t="s">
        <v>175</v>
      </c>
      <c r="C76" s="38" t="s">
        <v>164</v>
      </c>
      <c r="D76" s="30" t="s">
        <v>176</v>
      </c>
      <c r="E76" s="31">
        <f>5301+14072</f>
        <v>19373</v>
      </c>
      <c r="F76" s="31"/>
      <c r="G76" s="31"/>
      <c r="H76" s="31"/>
      <c r="I76" s="31">
        <f>5301+14072</f>
        <v>19373</v>
      </c>
      <c r="J76" s="31"/>
      <c r="K76" s="31"/>
      <c r="L76" s="31"/>
      <c r="M76" s="31"/>
      <c r="N76" s="31"/>
      <c r="O76" s="31"/>
      <c r="P76" s="27">
        <f t="shared" si="1"/>
        <v>19373</v>
      </c>
    </row>
    <row r="77" spans="1:16" s="22" customFormat="1" ht="25.5">
      <c r="A77" s="43" t="s">
        <v>177</v>
      </c>
      <c r="B77" s="43" t="s">
        <v>178</v>
      </c>
      <c r="C77" s="38" t="s">
        <v>179</v>
      </c>
      <c r="D77" s="30" t="s">
        <v>180</v>
      </c>
      <c r="E77" s="31">
        <f>27512.6+2900</f>
        <v>30412.6</v>
      </c>
      <c r="F77" s="31"/>
      <c r="G77" s="31"/>
      <c r="H77" s="31"/>
      <c r="I77" s="31">
        <f>27512.6+2900</f>
        <v>30412.6</v>
      </c>
      <c r="J77" s="31">
        <v>880.7</v>
      </c>
      <c r="K77" s="31">
        <f>'[1]2.1'!I77</f>
        <v>0</v>
      </c>
      <c r="L77" s="31">
        <f>'[1]2.1'!J77</f>
        <v>0</v>
      </c>
      <c r="M77" s="31">
        <f>'[1]2.1'!K77</f>
        <v>0</v>
      </c>
      <c r="N77" s="31">
        <v>880.7</v>
      </c>
      <c r="O77" s="31">
        <v>880.7</v>
      </c>
      <c r="P77" s="27">
        <f t="shared" si="1"/>
        <v>31293.3</v>
      </c>
    </row>
    <row r="78" spans="1:16" s="22" customFormat="1" ht="51.75" hidden="1">
      <c r="A78" s="43"/>
      <c r="B78" s="43" t="s">
        <v>181</v>
      </c>
      <c r="C78" s="38"/>
      <c r="D78" s="30" t="s">
        <v>182</v>
      </c>
      <c r="E78" s="31">
        <f>'[1]2.1'!E78</f>
        <v>0</v>
      </c>
      <c r="F78" s="31"/>
      <c r="G78" s="31">
        <f>'[1]2.1'!F78</f>
        <v>0</v>
      </c>
      <c r="H78" s="31">
        <f>'[1]2.1'!G78</f>
        <v>0</v>
      </c>
      <c r="I78" s="31"/>
      <c r="J78" s="31">
        <f>'[1]2.1'!H78</f>
        <v>0</v>
      </c>
      <c r="K78" s="31">
        <f>'[1]2.1'!I78</f>
        <v>0</v>
      </c>
      <c r="L78" s="31">
        <f>'[1]2.1'!J78</f>
        <v>0</v>
      </c>
      <c r="M78" s="31">
        <f>'[1]2.1'!K78</f>
        <v>0</v>
      </c>
      <c r="N78" s="31">
        <f>'[1]2.1'!L78</f>
        <v>0</v>
      </c>
      <c r="O78" s="31">
        <f>'[1]2.1'!M78</f>
        <v>0</v>
      </c>
      <c r="P78" s="27">
        <f t="shared" si="1"/>
        <v>0</v>
      </c>
    </row>
    <row r="79" spans="1:16" s="22" customFormat="1" ht="78" hidden="1">
      <c r="A79" s="43"/>
      <c r="B79" s="43" t="s">
        <v>183</v>
      </c>
      <c r="C79" s="38"/>
      <c r="D79" s="30" t="s">
        <v>184</v>
      </c>
      <c r="E79" s="31">
        <f>'[1]2.1'!E79</f>
        <v>0</v>
      </c>
      <c r="F79" s="31"/>
      <c r="G79" s="31">
        <f>'[1]2.1'!F79</f>
        <v>0</v>
      </c>
      <c r="H79" s="31">
        <f>'[1]2.1'!G79</f>
        <v>0</v>
      </c>
      <c r="I79" s="31"/>
      <c r="J79" s="31">
        <f>'[1]2.1'!H79</f>
        <v>0</v>
      </c>
      <c r="K79" s="31">
        <f>'[1]2.1'!I79</f>
        <v>0</v>
      </c>
      <c r="L79" s="31">
        <f>'[1]2.1'!J79</f>
        <v>0</v>
      </c>
      <c r="M79" s="31">
        <f>'[1]2.1'!K79</f>
        <v>0</v>
      </c>
      <c r="N79" s="31">
        <f>'[1]2.1'!L79</f>
        <v>0</v>
      </c>
      <c r="O79" s="31">
        <f>'[1]2.1'!M79</f>
        <v>0</v>
      </c>
      <c r="P79" s="27">
        <f t="shared" si="1"/>
        <v>0</v>
      </c>
    </row>
    <row r="80" spans="1:16" s="22" customFormat="1" ht="64.5" hidden="1">
      <c r="A80" s="43"/>
      <c r="B80" s="43" t="s">
        <v>30</v>
      </c>
      <c r="C80" s="38"/>
      <c r="D80" s="30" t="s">
        <v>185</v>
      </c>
      <c r="E80" s="31">
        <f>'[1]2.1'!E80</f>
        <v>0</v>
      </c>
      <c r="F80" s="31"/>
      <c r="G80" s="31">
        <f>'[1]2.1'!F80</f>
        <v>0</v>
      </c>
      <c r="H80" s="31">
        <f>'[1]2.1'!G80</f>
        <v>0</v>
      </c>
      <c r="I80" s="31"/>
      <c r="J80" s="31">
        <f>'[1]2.1'!H80</f>
        <v>0</v>
      </c>
      <c r="K80" s="31">
        <f>'[1]2.1'!I80</f>
        <v>0</v>
      </c>
      <c r="L80" s="31">
        <f>'[1]2.1'!J80</f>
        <v>0</v>
      </c>
      <c r="M80" s="31">
        <f>'[1]2.1'!K80</f>
        <v>0</v>
      </c>
      <c r="N80" s="31">
        <f>'[1]2.1'!L80</f>
        <v>0</v>
      </c>
      <c r="O80" s="31">
        <f>'[1]2.1'!M80</f>
        <v>0</v>
      </c>
      <c r="P80" s="27">
        <f t="shared" si="1"/>
        <v>0</v>
      </c>
    </row>
    <row r="81" spans="1:16" s="22" customFormat="1" ht="64.5" hidden="1">
      <c r="A81" s="43"/>
      <c r="B81" s="43" t="s">
        <v>30</v>
      </c>
      <c r="C81" s="38"/>
      <c r="D81" s="30" t="s">
        <v>186</v>
      </c>
      <c r="E81" s="31">
        <f>'[1]2.1'!E81</f>
        <v>0</v>
      </c>
      <c r="F81" s="31"/>
      <c r="G81" s="31">
        <f>'[1]2.1'!F81</f>
        <v>0</v>
      </c>
      <c r="H81" s="31">
        <f>'[1]2.1'!G81</f>
        <v>0</v>
      </c>
      <c r="I81" s="31"/>
      <c r="J81" s="31">
        <f>'[1]2.1'!H81</f>
        <v>0</v>
      </c>
      <c r="K81" s="31">
        <f>'[1]2.1'!I81</f>
        <v>0</v>
      </c>
      <c r="L81" s="31">
        <f>'[1]2.1'!J81</f>
        <v>0</v>
      </c>
      <c r="M81" s="31">
        <f>'[1]2.1'!K81</f>
        <v>0</v>
      </c>
      <c r="N81" s="31">
        <f>'[1]2.1'!L81</f>
        <v>0</v>
      </c>
      <c r="O81" s="31">
        <f>'[1]2.1'!M81</f>
        <v>0</v>
      </c>
      <c r="P81" s="27">
        <f t="shared" si="1"/>
        <v>0</v>
      </c>
    </row>
    <row r="82" spans="1:16" s="22" customFormat="1" ht="84" hidden="1">
      <c r="A82" s="42"/>
      <c r="B82" s="42" t="s">
        <v>30</v>
      </c>
      <c r="C82" s="52"/>
      <c r="D82" s="74" t="s">
        <v>187</v>
      </c>
      <c r="E82" s="31">
        <f>'[1]2.1'!E82</f>
        <v>0</v>
      </c>
      <c r="F82" s="31"/>
      <c r="G82" s="31">
        <f>'[1]2.1'!F82</f>
        <v>0</v>
      </c>
      <c r="H82" s="31">
        <f>'[1]2.1'!G82</f>
        <v>0</v>
      </c>
      <c r="I82" s="31"/>
      <c r="J82" s="31">
        <f>'[1]2.1'!H82</f>
        <v>0</v>
      </c>
      <c r="K82" s="31">
        <f>'[1]2.1'!I82</f>
        <v>0</v>
      </c>
      <c r="L82" s="31">
        <f>'[1]2.1'!J82</f>
        <v>0</v>
      </c>
      <c r="M82" s="31">
        <f>'[1]2.1'!K82</f>
        <v>0</v>
      </c>
      <c r="N82" s="31">
        <f>'[1]2.1'!L82</f>
        <v>0</v>
      </c>
      <c r="O82" s="31">
        <f>'[1]2.1'!M82</f>
        <v>0</v>
      </c>
      <c r="P82" s="27">
        <f t="shared" si="1"/>
        <v>0</v>
      </c>
    </row>
    <row r="83" spans="1:16" s="22" customFormat="1" ht="25.5">
      <c r="A83" s="33" t="s">
        <v>177</v>
      </c>
      <c r="B83" s="33" t="s">
        <v>178</v>
      </c>
      <c r="C83" s="50" t="s">
        <v>179</v>
      </c>
      <c r="D83" s="30" t="s">
        <v>188</v>
      </c>
      <c r="E83" s="31">
        <v>102</v>
      </c>
      <c r="F83" s="31"/>
      <c r="G83" s="31"/>
      <c r="H83" s="31"/>
      <c r="I83" s="31">
        <v>102</v>
      </c>
      <c r="J83" s="31"/>
      <c r="K83" s="31"/>
      <c r="L83" s="31"/>
      <c r="M83" s="31"/>
      <c r="N83" s="31"/>
      <c r="O83" s="31"/>
      <c r="P83" s="27">
        <f t="shared" si="1"/>
        <v>102</v>
      </c>
    </row>
    <row r="84" spans="1:16" s="22" customFormat="1" ht="39">
      <c r="A84" s="33" t="s">
        <v>177</v>
      </c>
      <c r="B84" s="33" t="s">
        <v>178</v>
      </c>
      <c r="C84" s="50" t="s">
        <v>179</v>
      </c>
      <c r="D84" s="30" t="s">
        <v>189</v>
      </c>
      <c r="E84" s="31"/>
      <c r="F84" s="31"/>
      <c r="G84" s="31"/>
      <c r="H84" s="31"/>
      <c r="I84" s="31"/>
      <c r="J84" s="31">
        <v>8500</v>
      </c>
      <c r="K84" s="31"/>
      <c r="L84" s="31"/>
      <c r="M84" s="31"/>
      <c r="N84" s="31">
        <v>8500</v>
      </c>
      <c r="O84" s="31">
        <v>8500</v>
      </c>
      <c r="P84" s="27">
        <f t="shared" si="1"/>
        <v>8500</v>
      </c>
    </row>
    <row r="85" spans="1:16" s="22" customFormat="1" ht="51.75">
      <c r="A85" s="33" t="s">
        <v>190</v>
      </c>
      <c r="B85" s="33" t="s">
        <v>191</v>
      </c>
      <c r="C85" s="75" t="s">
        <v>28</v>
      </c>
      <c r="D85" s="30" t="s">
        <v>192</v>
      </c>
      <c r="E85" s="31">
        <f>E86</f>
        <v>0</v>
      </c>
      <c r="F85" s="31">
        <f aca="true" t="shared" si="13" ref="F85:O85">F86</f>
        <v>0</v>
      </c>
      <c r="G85" s="31">
        <f t="shared" si="13"/>
        <v>0</v>
      </c>
      <c r="H85" s="31">
        <f t="shared" si="13"/>
        <v>0</v>
      </c>
      <c r="I85" s="31">
        <f t="shared" si="13"/>
        <v>0</v>
      </c>
      <c r="J85" s="31">
        <f t="shared" si="13"/>
        <v>3186</v>
      </c>
      <c r="K85" s="31">
        <f t="shared" si="13"/>
        <v>3186</v>
      </c>
      <c r="L85" s="31">
        <f t="shared" si="13"/>
        <v>0</v>
      </c>
      <c r="M85" s="31">
        <f t="shared" si="13"/>
        <v>0</v>
      </c>
      <c r="N85" s="31">
        <f t="shared" si="13"/>
        <v>0</v>
      </c>
      <c r="O85" s="31">
        <f t="shared" si="13"/>
        <v>0</v>
      </c>
      <c r="P85" s="27">
        <f>J85+E85</f>
        <v>3186</v>
      </c>
    </row>
    <row r="86" spans="1:16" s="22" customFormat="1" ht="25.5">
      <c r="A86" s="33" t="s">
        <v>190</v>
      </c>
      <c r="B86" s="33" t="s">
        <v>191</v>
      </c>
      <c r="C86" s="50" t="s">
        <v>28</v>
      </c>
      <c r="D86" s="76" t="s">
        <v>193</v>
      </c>
      <c r="E86" s="31"/>
      <c r="F86" s="31"/>
      <c r="G86" s="31"/>
      <c r="H86" s="31"/>
      <c r="I86" s="31"/>
      <c r="J86" s="31">
        <v>3186</v>
      </c>
      <c r="K86" s="31">
        <v>3186</v>
      </c>
      <c r="L86" s="31"/>
      <c r="M86" s="31"/>
      <c r="N86" s="31"/>
      <c r="O86" s="31"/>
      <c r="P86" s="27">
        <f>J86+E86</f>
        <v>3186</v>
      </c>
    </row>
    <row r="87" spans="1:16" s="22" customFormat="1" ht="44.25" customHeight="1">
      <c r="A87" s="57"/>
      <c r="B87" s="57"/>
      <c r="C87" s="58"/>
      <c r="D87" s="26" t="s">
        <v>194</v>
      </c>
      <c r="E87" s="27">
        <f>E88+E89+E90+E91+E92</f>
        <v>64854.4</v>
      </c>
      <c r="F87" s="27">
        <f aca="true" t="shared" si="14" ref="F87:O87">F88+F89+F90+F91+F92</f>
        <v>64854.4</v>
      </c>
      <c r="G87" s="27">
        <f t="shared" si="14"/>
        <v>48698.50000000001</v>
      </c>
      <c r="H87" s="27">
        <f t="shared" si="14"/>
        <v>3942.7000000000003</v>
      </c>
      <c r="I87" s="27">
        <f t="shared" si="14"/>
        <v>0</v>
      </c>
      <c r="J87" s="27">
        <f t="shared" si="14"/>
        <v>7621.2</v>
      </c>
      <c r="K87" s="27">
        <f t="shared" si="14"/>
        <v>5776.7</v>
      </c>
      <c r="L87" s="27">
        <f t="shared" si="14"/>
        <v>4491</v>
      </c>
      <c r="M87" s="27">
        <f t="shared" si="14"/>
        <v>88.1</v>
      </c>
      <c r="N87" s="27">
        <f t="shared" si="14"/>
        <v>1844.5</v>
      </c>
      <c r="O87" s="27">
        <f t="shared" si="14"/>
        <v>1789.5</v>
      </c>
      <c r="P87" s="27">
        <f>J87+E87</f>
        <v>72475.6</v>
      </c>
    </row>
    <row r="88" spans="1:16" s="22" customFormat="1" ht="36" customHeight="1">
      <c r="A88" s="32">
        <v>9610190</v>
      </c>
      <c r="B88" s="43" t="s">
        <v>24</v>
      </c>
      <c r="C88" s="38" t="s">
        <v>25</v>
      </c>
      <c r="D88" s="30" t="s">
        <v>26</v>
      </c>
      <c r="E88" s="31">
        <v>1192.1</v>
      </c>
      <c r="F88" s="31">
        <v>1192.1</v>
      </c>
      <c r="G88" s="31">
        <v>943.6</v>
      </c>
      <c r="H88" s="31">
        <v>29</v>
      </c>
      <c r="I88" s="31"/>
      <c r="J88" s="31">
        <v>8.5</v>
      </c>
      <c r="K88" s="31"/>
      <c r="L88" s="31"/>
      <c r="M88" s="31"/>
      <c r="N88" s="31">
        <v>8.5</v>
      </c>
      <c r="O88" s="31">
        <v>8.5</v>
      </c>
      <c r="P88" s="27">
        <f>J88+E88</f>
        <v>1200.6</v>
      </c>
    </row>
    <row r="89" spans="1:16" s="22" customFormat="1" ht="25.5">
      <c r="A89" s="43" t="s">
        <v>195</v>
      </c>
      <c r="B89" s="43" t="s">
        <v>196</v>
      </c>
      <c r="C89" s="38" t="s">
        <v>197</v>
      </c>
      <c r="D89" s="30" t="s">
        <v>198</v>
      </c>
      <c r="E89" s="31">
        <v>530</v>
      </c>
      <c r="F89" s="31">
        <v>530</v>
      </c>
      <c r="G89" s="31"/>
      <c r="H89" s="31"/>
      <c r="I89" s="31"/>
      <c r="J89" s="31"/>
      <c r="K89" s="31"/>
      <c r="L89" s="31"/>
      <c r="M89" s="31"/>
      <c r="N89" s="31"/>
      <c r="O89" s="31"/>
      <c r="P89" s="31">
        <f>J89+E89</f>
        <v>530</v>
      </c>
    </row>
    <row r="90" spans="1:16" s="22" customFormat="1" ht="15">
      <c r="A90" s="43" t="s">
        <v>199</v>
      </c>
      <c r="B90" s="43" t="s">
        <v>200</v>
      </c>
      <c r="C90" s="38" t="s">
        <v>201</v>
      </c>
      <c r="D90" s="30" t="s">
        <v>202</v>
      </c>
      <c r="E90" s="31">
        <v>11509.5</v>
      </c>
      <c r="F90" s="31">
        <v>11509.5</v>
      </c>
      <c r="G90" s="31">
        <v>7765.8</v>
      </c>
      <c r="H90" s="31">
        <v>1550.9</v>
      </c>
      <c r="I90" s="31"/>
      <c r="J90" s="31">
        <v>876</v>
      </c>
      <c r="K90" s="31"/>
      <c r="L90" s="31"/>
      <c r="M90" s="31"/>
      <c r="N90" s="31">
        <v>876</v>
      </c>
      <c r="O90" s="31">
        <v>876</v>
      </c>
      <c r="P90" s="31">
        <f aca="true" t="shared" si="15" ref="P90:P104">J90+E90</f>
        <v>12385.5</v>
      </c>
    </row>
    <row r="91" spans="1:16" s="22" customFormat="1" ht="15">
      <c r="A91" s="43" t="s">
        <v>203</v>
      </c>
      <c r="B91" s="43" t="s">
        <v>204</v>
      </c>
      <c r="C91" s="38" t="s">
        <v>57</v>
      </c>
      <c r="D91" s="30" t="s">
        <v>205</v>
      </c>
      <c r="E91" s="31">
        <v>50506.8</v>
      </c>
      <c r="F91" s="31">
        <v>50506.8</v>
      </c>
      <c r="G91" s="31">
        <v>39121.8</v>
      </c>
      <c r="H91" s="31">
        <v>2362.8</v>
      </c>
      <c r="I91" s="31"/>
      <c r="J91" s="31">
        <v>6681.7</v>
      </c>
      <c r="K91" s="31">
        <v>5776.7</v>
      </c>
      <c r="L91" s="31">
        <v>4491</v>
      </c>
      <c r="M91" s="31">
        <v>88.1</v>
      </c>
      <c r="N91" s="31">
        <v>905</v>
      </c>
      <c r="O91" s="31">
        <v>850</v>
      </c>
      <c r="P91" s="31">
        <f t="shared" si="15"/>
        <v>57188.5</v>
      </c>
    </row>
    <row r="92" spans="1:16" s="22" customFormat="1" ht="15">
      <c r="A92" s="42" t="s">
        <v>206</v>
      </c>
      <c r="B92" s="42" t="s">
        <v>207</v>
      </c>
      <c r="C92" s="52" t="s">
        <v>208</v>
      </c>
      <c r="D92" s="30" t="s">
        <v>209</v>
      </c>
      <c r="E92" s="31">
        <v>1116</v>
      </c>
      <c r="F92" s="31">
        <v>1116</v>
      </c>
      <c r="G92" s="31">
        <v>867.3</v>
      </c>
      <c r="H92" s="31"/>
      <c r="I92" s="31"/>
      <c r="J92" s="31">
        <v>55</v>
      </c>
      <c r="K92" s="31"/>
      <c r="L92" s="31"/>
      <c r="M92" s="31"/>
      <c r="N92" s="31">
        <v>55</v>
      </c>
      <c r="O92" s="31">
        <v>55</v>
      </c>
      <c r="P92" s="31">
        <f t="shared" si="15"/>
        <v>1171</v>
      </c>
    </row>
    <row r="93" spans="1:16" s="22" customFormat="1" ht="36.75" customHeight="1">
      <c r="A93" s="77"/>
      <c r="B93" s="77"/>
      <c r="C93" s="78"/>
      <c r="D93" s="26" t="s">
        <v>210</v>
      </c>
      <c r="E93" s="27">
        <f>E94</f>
        <v>3050.5</v>
      </c>
      <c r="F93" s="27">
        <f aca="true" t="shared" si="16" ref="F93:O93">F94</f>
        <v>3050.5</v>
      </c>
      <c r="G93" s="27">
        <f t="shared" si="16"/>
        <v>2269.8</v>
      </c>
      <c r="H93" s="27">
        <f t="shared" si="16"/>
        <v>94.3</v>
      </c>
      <c r="I93" s="27">
        <f t="shared" si="16"/>
        <v>0</v>
      </c>
      <c r="J93" s="27">
        <f t="shared" si="16"/>
        <v>363.5</v>
      </c>
      <c r="K93" s="27">
        <f t="shared" si="16"/>
        <v>0</v>
      </c>
      <c r="L93" s="27">
        <f t="shared" si="16"/>
        <v>0</v>
      </c>
      <c r="M93" s="27">
        <f t="shared" si="16"/>
        <v>0</v>
      </c>
      <c r="N93" s="27">
        <f t="shared" si="16"/>
        <v>363.5</v>
      </c>
      <c r="O93" s="27">
        <f t="shared" si="16"/>
        <v>363.5</v>
      </c>
      <c r="P93" s="31">
        <f t="shared" si="15"/>
        <v>3414</v>
      </c>
    </row>
    <row r="94" spans="1:16" s="22" customFormat="1" ht="43.5" customHeight="1">
      <c r="A94" s="32">
        <v>9610190</v>
      </c>
      <c r="B94" s="41" t="s">
        <v>24</v>
      </c>
      <c r="C94" s="38" t="s">
        <v>25</v>
      </c>
      <c r="D94" s="30" t="s">
        <v>26</v>
      </c>
      <c r="E94" s="31">
        <v>3050.5</v>
      </c>
      <c r="F94" s="31">
        <v>3050.5</v>
      </c>
      <c r="G94" s="31">
        <v>2269.8</v>
      </c>
      <c r="H94" s="31">
        <v>94.3</v>
      </c>
      <c r="I94" s="31"/>
      <c r="J94" s="31">
        <v>363.5</v>
      </c>
      <c r="K94" s="31"/>
      <c r="L94" s="31"/>
      <c r="M94" s="31"/>
      <c r="N94" s="31">
        <v>363.5</v>
      </c>
      <c r="O94" s="31">
        <v>363.5</v>
      </c>
      <c r="P94" s="31">
        <f t="shared" si="15"/>
        <v>3414</v>
      </c>
    </row>
    <row r="95" spans="1:16" s="22" customFormat="1" ht="51.75">
      <c r="A95" s="77"/>
      <c r="B95" s="77"/>
      <c r="C95" s="78"/>
      <c r="D95" s="26" t="s">
        <v>211</v>
      </c>
      <c r="E95" s="27">
        <f>E96+E97+E98+E99+E100+E101</f>
        <v>1754.7</v>
      </c>
      <c r="F95" s="27">
        <f>F96+F97+F98+F99+F100+F101</f>
        <v>1754.7</v>
      </c>
      <c r="G95" s="27">
        <f>G96+G97+G98+G99+G100+G101</f>
        <v>1361.7</v>
      </c>
      <c r="H95" s="27">
        <f>H96+H97+H98+H99+H100+H101</f>
        <v>72.6</v>
      </c>
      <c r="I95" s="27"/>
      <c r="J95" s="27">
        <f aca="true" t="shared" si="17" ref="J95:O95">J96+J97+J98+J99+J100+J101+J103</f>
        <v>57765.8</v>
      </c>
      <c r="K95" s="27">
        <f t="shared" si="17"/>
        <v>0</v>
      </c>
      <c r="L95" s="27">
        <f t="shared" si="17"/>
        <v>0</v>
      </c>
      <c r="M95" s="27">
        <f t="shared" si="17"/>
        <v>0</v>
      </c>
      <c r="N95" s="27">
        <f t="shared" si="17"/>
        <v>57765.8</v>
      </c>
      <c r="O95" s="27">
        <f t="shared" si="17"/>
        <v>57765.8</v>
      </c>
      <c r="P95" s="27">
        <f t="shared" si="15"/>
        <v>59520.5</v>
      </c>
    </row>
    <row r="96" spans="1:16" s="22" customFormat="1" ht="39">
      <c r="A96" s="32">
        <v>9610190</v>
      </c>
      <c r="B96" s="41" t="s">
        <v>24</v>
      </c>
      <c r="C96" s="38" t="s">
        <v>25</v>
      </c>
      <c r="D96" s="30" t="s">
        <v>26</v>
      </c>
      <c r="E96" s="31">
        <v>1754.7</v>
      </c>
      <c r="F96" s="31">
        <v>1754.7</v>
      </c>
      <c r="G96" s="31">
        <v>1361.7</v>
      </c>
      <c r="H96" s="31">
        <v>72.6</v>
      </c>
      <c r="I96" s="31"/>
      <c r="J96" s="31">
        <v>8.3</v>
      </c>
      <c r="K96" s="31"/>
      <c r="L96" s="31"/>
      <c r="M96" s="31"/>
      <c r="N96" s="31">
        <v>8.3</v>
      </c>
      <c r="O96" s="31">
        <v>8.3</v>
      </c>
      <c r="P96" s="31">
        <f t="shared" si="15"/>
        <v>1763</v>
      </c>
    </row>
    <row r="97" spans="1:16" s="22" customFormat="1" ht="25.5">
      <c r="A97" s="33" t="s">
        <v>212</v>
      </c>
      <c r="B97" s="33" t="s">
        <v>213</v>
      </c>
      <c r="C97" s="50" t="s">
        <v>214</v>
      </c>
      <c r="D97" s="30" t="s">
        <v>215</v>
      </c>
      <c r="E97" s="31">
        <f>'[1]2.1'!E98</f>
        <v>0</v>
      </c>
      <c r="F97" s="31"/>
      <c r="G97" s="31">
        <f>'[1]2.1'!F98</f>
        <v>0</v>
      </c>
      <c r="H97" s="31">
        <f>'[1]2.1'!G98</f>
        <v>0</v>
      </c>
      <c r="I97" s="31"/>
      <c r="J97" s="31">
        <f>23407.5-14650.5+612.2</f>
        <v>9369.2</v>
      </c>
      <c r="K97" s="31"/>
      <c r="L97" s="31"/>
      <c r="M97" s="31"/>
      <c r="N97" s="31">
        <f>23407.5-14650.5+612.2</f>
        <v>9369.2</v>
      </c>
      <c r="O97" s="31">
        <f>23407.5-14650.5+612.2</f>
        <v>9369.2</v>
      </c>
      <c r="P97" s="31">
        <f t="shared" si="15"/>
        <v>9369.2</v>
      </c>
    </row>
    <row r="98" spans="1:16" s="22" customFormat="1" ht="40.5" customHeight="1">
      <c r="A98" s="33" t="s">
        <v>216</v>
      </c>
      <c r="B98" s="33" t="s">
        <v>217</v>
      </c>
      <c r="C98" s="50" t="s">
        <v>39</v>
      </c>
      <c r="D98" s="30" t="s">
        <v>218</v>
      </c>
      <c r="E98" s="31">
        <f>'[1]2.1'!E99</f>
        <v>0</v>
      </c>
      <c r="F98" s="31"/>
      <c r="G98" s="31">
        <f>'[1]2.1'!F99</f>
        <v>0</v>
      </c>
      <c r="H98" s="31">
        <f>'[1]2.1'!G99</f>
        <v>0</v>
      </c>
      <c r="I98" s="31"/>
      <c r="J98" s="31">
        <f>26592.5+17408-612.2</f>
        <v>43388.3</v>
      </c>
      <c r="K98" s="31"/>
      <c r="L98" s="31"/>
      <c r="M98" s="31"/>
      <c r="N98" s="31">
        <f>26592.5+17408-612.2</f>
        <v>43388.3</v>
      </c>
      <c r="O98" s="31">
        <f>26592.5+17408-612.2</f>
        <v>43388.3</v>
      </c>
      <c r="P98" s="31">
        <f t="shared" si="15"/>
        <v>43388.3</v>
      </c>
    </row>
    <row r="99" spans="1:16" s="22" customFormat="1" ht="36.75" customHeight="1" hidden="1">
      <c r="A99" s="33" t="s">
        <v>219</v>
      </c>
      <c r="B99" s="33" t="s">
        <v>220</v>
      </c>
      <c r="C99" s="50" t="s">
        <v>46</v>
      </c>
      <c r="D99" s="30" t="s">
        <v>221</v>
      </c>
      <c r="E99" s="31">
        <f>'[1]2.1'!E100</f>
        <v>0</v>
      </c>
      <c r="F99" s="31"/>
      <c r="G99" s="31">
        <f>'[1]2.1'!F100</f>
        <v>0</v>
      </c>
      <c r="H99" s="31">
        <f>'[1]2.1'!G100</f>
        <v>0</v>
      </c>
      <c r="I99" s="31"/>
      <c r="J99" s="31"/>
      <c r="K99" s="31"/>
      <c r="L99" s="31"/>
      <c r="M99" s="31"/>
      <c r="N99" s="31"/>
      <c r="O99" s="31"/>
      <c r="P99" s="31">
        <f t="shared" si="15"/>
        <v>0</v>
      </c>
    </row>
    <row r="100" spans="1:16" s="22" customFormat="1" ht="0" customHeight="1" hidden="1">
      <c r="A100" s="33"/>
      <c r="B100" s="33"/>
      <c r="C100" s="50"/>
      <c r="D100" s="30"/>
      <c r="E100" s="31"/>
      <c r="F100" s="31"/>
      <c r="G100" s="31"/>
      <c r="H100" s="31"/>
      <c r="I100" s="31"/>
      <c r="J100" s="31">
        <f>'[1]2.1'!H101</f>
        <v>0</v>
      </c>
      <c r="K100" s="31">
        <f>'[1]2.1'!I101</f>
        <v>0</v>
      </c>
      <c r="L100" s="31">
        <f>'[1]2.1'!J101</f>
        <v>0</v>
      </c>
      <c r="M100" s="31">
        <f>'[1]2.1'!K101</f>
        <v>0</v>
      </c>
      <c r="N100" s="31">
        <f>'[1]2.1'!L101</f>
        <v>0</v>
      </c>
      <c r="O100" s="31">
        <f>'[1]2.1'!M101</f>
        <v>0</v>
      </c>
      <c r="P100" s="31">
        <f t="shared" si="15"/>
        <v>0</v>
      </c>
    </row>
    <row r="101" spans="1:16" s="22" customFormat="1" ht="15" hidden="1">
      <c r="A101" s="33"/>
      <c r="B101" s="33"/>
      <c r="C101" s="50"/>
      <c r="D101" s="30"/>
      <c r="E101" s="31">
        <f>'[1]2.1'!E102</f>
        <v>0</v>
      </c>
      <c r="F101" s="31"/>
      <c r="G101" s="31">
        <f>'[1]2.1'!F102</f>
        <v>0</v>
      </c>
      <c r="H101" s="31">
        <f>'[1]2.1'!G102</f>
        <v>0</v>
      </c>
      <c r="I101" s="31"/>
      <c r="J101" s="31"/>
      <c r="K101" s="31"/>
      <c r="L101" s="31">
        <f>'[1]2.1'!J102</f>
        <v>0</v>
      </c>
      <c r="M101" s="31">
        <f>'[1]2.1'!K102</f>
        <v>0</v>
      </c>
      <c r="N101" s="31">
        <f>'[1]2.1'!L102</f>
        <v>0</v>
      </c>
      <c r="O101" s="31">
        <f>'[1]2.1'!M102</f>
        <v>0</v>
      </c>
      <c r="P101" s="31">
        <f t="shared" si="15"/>
        <v>0</v>
      </c>
    </row>
    <row r="102" spans="1:16" s="22" customFormat="1" ht="25.5">
      <c r="A102" s="37" t="s">
        <v>152</v>
      </c>
      <c r="B102" s="37" t="s">
        <v>153</v>
      </c>
      <c r="C102" s="50"/>
      <c r="D102" s="79" t="s">
        <v>222</v>
      </c>
      <c r="E102" s="31"/>
      <c r="F102" s="31"/>
      <c r="G102" s="31"/>
      <c r="H102" s="31"/>
      <c r="I102" s="31"/>
      <c r="J102" s="31"/>
      <c r="K102" s="31"/>
      <c r="L102" s="31"/>
      <c r="M102" s="31"/>
      <c r="N102" s="31"/>
      <c r="O102" s="31"/>
      <c r="P102" s="31"/>
    </row>
    <row r="103" spans="1:16" s="22" customFormat="1" ht="57.75" customHeight="1">
      <c r="A103" s="37" t="s">
        <v>155</v>
      </c>
      <c r="B103" s="37" t="s">
        <v>156</v>
      </c>
      <c r="C103" s="71" t="s">
        <v>83</v>
      </c>
      <c r="D103" s="30" t="s">
        <v>223</v>
      </c>
      <c r="E103" s="31"/>
      <c r="F103" s="31"/>
      <c r="G103" s="31"/>
      <c r="H103" s="31"/>
      <c r="I103" s="31"/>
      <c r="J103" s="31">
        <f>4000+1000</f>
        <v>5000</v>
      </c>
      <c r="K103" s="31"/>
      <c r="L103" s="31"/>
      <c r="M103" s="31"/>
      <c r="N103" s="31">
        <f>4000+1000</f>
        <v>5000</v>
      </c>
      <c r="O103" s="31">
        <f>4000+1000</f>
        <v>5000</v>
      </c>
      <c r="P103" s="27">
        <f t="shared" si="15"/>
        <v>5000</v>
      </c>
    </row>
    <row r="104" spans="1:16" s="85" customFormat="1" ht="21" customHeight="1">
      <c r="A104" s="80">
        <v>960000</v>
      </c>
      <c r="B104" s="80"/>
      <c r="C104" s="81"/>
      <c r="D104" s="82" t="s">
        <v>224</v>
      </c>
      <c r="E104" s="83">
        <f aca="true" t="shared" si="18" ref="E104:O104">E11+E17+E35+E41+E55+E64+E68+E70+E87+E93+E95</f>
        <v>1004988.9999999999</v>
      </c>
      <c r="F104" s="83">
        <f t="shared" si="18"/>
        <v>955101.3999999999</v>
      </c>
      <c r="G104" s="83">
        <f t="shared" si="18"/>
        <v>523565.8</v>
      </c>
      <c r="H104" s="83">
        <f t="shared" si="18"/>
        <v>88279.90000000002</v>
      </c>
      <c r="I104" s="83">
        <f t="shared" si="18"/>
        <v>49887.6</v>
      </c>
      <c r="J104" s="84">
        <f t="shared" si="18"/>
        <v>210586.137</v>
      </c>
      <c r="K104" s="83">
        <f t="shared" si="18"/>
        <v>32880.8</v>
      </c>
      <c r="L104" s="83">
        <f t="shared" si="18"/>
        <v>5291.1</v>
      </c>
      <c r="M104" s="83">
        <f t="shared" si="18"/>
        <v>1054.2</v>
      </c>
      <c r="N104" s="84">
        <f t="shared" si="18"/>
        <v>177705.337</v>
      </c>
      <c r="O104" s="84">
        <f t="shared" si="18"/>
        <v>177598.837</v>
      </c>
      <c r="P104" s="56">
        <f t="shared" si="15"/>
        <v>1215575.1369999999</v>
      </c>
    </row>
    <row r="105" spans="1:16" s="85" customFormat="1" ht="12.75" hidden="1">
      <c r="A105" s="86"/>
      <c r="B105" s="86"/>
      <c r="C105" s="86"/>
      <c r="D105" s="87"/>
      <c r="E105" s="87"/>
      <c r="F105" s="87"/>
      <c r="G105" s="87"/>
      <c r="H105" s="87"/>
      <c r="I105" s="87"/>
      <c r="J105" s="87"/>
      <c r="K105" s="88"/>
      <c r="L105" s="88"/>
      <c r="M105" s="88"/>
      <c r="N105" s="88"/>
      <c r="O105" s="88"/>
      <c r="P105" s="88"/>
    </row>
    <row r="106" spans="1:16" s="90" customFormat="1" ht="12.75" hidden="1">
      <c r="A106" s="89"/>
      <c r="B106" s="89"/>
      <c r="C106" s="89"/>
      <c r="E106" s="91"/>
      <c r="F106" s="91"/>
      <c r="K106" s="92"/>
      <c r="L106" s="92"/>
      <c r="M106" s="92"/>
      <c r="N106" s="92"/>
      <c r="O106" s="92"/>
      <c r="P106" s="92"/>
    </row>
  </sheetData>
  <sheetProtection/>
  <mergeCells count="25">
    <mergeCell ref="A105:J105"/>
    <mergeCell ref="D8:D9"/>
    <mergeCell ref="G8:G9"/>
    <mergeCell ref="H8:H9"/>
    <mergeCell ref="L8:L9"/>
    <mergeCell ref="M8:M9"/>
    <mergeCell ref="O8:O9"/>
    <mergeCell ref="P6:P9"/>
    <mergeCell ref="E7:E9"/>
    <mergeCell ref="F7:F9"/>
    <mergeCell ref="G7:H7"/>
    <mergeCell ref="I7:I9"/>
    <mergeCell ref="J7:J9"/>
    <mergeCell ref="K7:K9"/>
    <mergeCell ref="L7:M7"/>
    <mergeCell ref="N7:N9"/>
    <mergeCell ref="A2:P2"/>
    <mergeCell ref="A3:P3"/>
    <mergeCell ref="A4:P4"/>
    <mergeCell ref="A6:A9"/>
    <mergeCell ref="B6:B9"/>
    <mergeCell ref="C6:C9"/>
    <mergeCell ref="D6:D7"/>
    <mergeCell ref="E6:I6"/>
    <mergeCell ref="J6:O6"/>
  </mergeCells>
  <printOptions horizontalCentered="1"/>
  <pageMargins left="0.4330708661417323" right="0.3937007874015748" top="0.7480314960629921" bottom="0.4330708661417323" header="0.31496062992125984" footer="0.4330708661417323"/>
  <pageSetup fitToHeight="9" fitToWidth="1" horizontalDpi="600" verticalDpi="600" orientation="landscape" paperSize="9" scale="67" r:id="rId1"/>
  <rowBreaks count="1" manualBreakCount="1">
    <brk id="7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dc:creator>
  <cp:keywords/>
  <dc:description/>
  <cp:lastModifiedBy>Елена</cp:lastModifiedBy>
  <cp:lastPrinted>2017-07-18T07:02:48Z</cp:lastPrinted>
  <dcterms:created xsi:type="dcterms:W3CDTF">2017-07-18T07:01:46Z</dcterms:created>
  <dcterms:modified xsi:type="dcterms:W3CDTF">2017-07-18T07:04:25Z</dcterms:modified>
  <cp:category/>
  <cp:version/>
  <cp:contentType/>
  <cp:contentStatus/>
</cp:coreProperties>
</file>